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00" windowHeight="9210" activeTab="0"/>
  </bookViews>
  <sheets>
    <sheet name="beregning" sheetId="1" r:id="rId1"/>
  </sheets>
  <definedNames>
    <definedName name="_xlnm.Print_Titles" localSheetId="0">'beregning'!$3:$3</definedName>
  </definedNames>
  <calcPr fullCalcOnLoad="1"/>
</workbook>
</file>

<file path=xl/sharedStrings.xml><?xml version="1.0" encoding="utf-8"?>
<sst xmlns="http://schemas.openxmlformats.org/spreadsheetml/2006/main" count="267" uniqueCount="157">
  <si>
    <t>Agerbæk Sportsforening</t>
  </si>
  <si>
    <t>Ansager Bokseklub</t>
  </si>
  <si>
    <t>Ansager Idrætsforening</t>
  </si>
  <si>
    <t>Ansager Tennis klub</t>
  </si>
  <si>
    <t>Årre Boldklub</t>
  </si>
  <si>
    <t>Årre Tennisklub</t>
  </si>
  <si>
    <t>Billum Idrætsforening</t>
  </si>
  <si>
    <t>Blaabjerg Håndboldklub</t>
  </si>
  <si>
    <t>Blaabjerg Rideklub</t>
  </si>
  <si>
    <t>Blåvandshuk Rideklub</t>
  </si>
  <si>
    <t>Blåvandshuk Svømmeklub</t>
  </si>
  <si>
    <t>Boldklubben Vestkysten</t>
  </si>
  <si>
    <t>Firmaidræt for Varde og omegn - FIVO</t>
  </si>
  <si>
    <t>Gårde Idrætsforening</t>
  </si>
  <si>
    <t>Gårde Skytteforening</t>
  </si>
  <si>
    <t>Gymnastikforeningen Oksbøl</t>
  </si>
  <si>
    <t>Helle Billardklub</t>
  </si>
  <si>
    <t>Helle Rideklub</t>
  </si>
  <si>
    <t>Helle Skytteforening</t>
  </si>
  <si>
    <t>Helle Svømmeklub</t>
  </si>
  <si>
    <t>Henne Boldklub</t>
  </si>
  <si>
    <t>Henne Golfklub</t>
  </si>
  <si>
    <t>Horne Gymnastikforening</t>
  </si>
  <si>
    <t>Horne Idrætsforening</t>
  </si>
  <si>
    <t>Idrætsforeningen Centrum</t>
  </si>
  <si>
    <t>Kvong Idrætsforening</t>
  </si>
  <si>
    <t>Lunde Boldklub</t>
  </si>
  <si>
    <t>Lunde G &amp; U</t>
  </si>
  <si>
    <t>Lunde Svømmeklub</t>
  </si>
  <si>
    <t>Lydum Sogne- og Idrætsforening</t>
  </si>
  <si>
    <t>Mejls-Orten-Tinghøj Gymnastik- og Ungdomsforening</t>
  </si>
  <si>
    <t>Nordenskov UIF</t>
  </si>
  <si>
    <t>Nørre Nebel Badmintonklub</t>
  </si>
  <si>
    <t>Nørre Nebel Idrætsforening</t>
  </si>
  <si>
    <t>Nørre Nebel Skytteforening</t>
  </si>
  <si>
    <t>Nørre Nebel Tennisklub</t>
  </si>
  <si>
    <t>NRUI</t>
  </si>
  <si>
    <t>Oksbøl Badmintonklub</t>
  </si>
  <si>
    <t>Oksbøl Billard Klub</t>
  </si>
  <si>
    <t>Oksbøl Ride- og Køreklub</t>
  </si>
  <si>
    <t>Ølgod Billardklub</t>
  </si>
  <si>
    <t>Ølgod Gymnastik og ungdomsforening</t>
  </si>
  <si>
    <t>Ølgod og omegns Rideklub</t>
  </si>
  <si>
    <t>Ølgod Skytteforening</t>
  </si>
  <si>
    <t>Ølgod Tennisklub</t>
  </si>
  <si>
    <t>Outrup Boldklub</t>
  </si>
  <si>
    <t>Outrup Moto Cross Club</t>
  </si>
  <si>
    <t>Outrup Skytteforening</t>
  </si>
  <si>
    <t>Outrup Speedway Club</t>
  </si>
  <si>
    <t>Sig Badmintonklub</t>
  </si>
  <si>
    <t>Sig Billardklub</t>
  </si>
  <si>
    <t>Sig Rytterklub</t>
  </si>
  <si>
    <t>Sig Tennisklub</t>
  </si>
  <si>
    <t>Sig Thorstrup Idrætsforening</t>
  </si>
  <si>
    <t>Skovlund Idrætsforening</t>
  </si>
  <si>
    <t>Sportsdykkerklubben Nautilus</t>
  </si>
  <si>
    <t>Starup Idrætsforening</t>
  </si>
  <si>
    <t>Strellev/Lyne Gym.- &amp; Ungdomsforening</t>
  </si>
  <si>
    <t>Sydvestjysk Windsurfingklub</t>
  </si>
  <si>
    <t>Team Vest Håndbold</t>
  </si>
  <si>
    <t>Tistrup Boldklub</t>
  </si>
  <si>
    <t>Tistrup Motorsport</t>
  </si>
  <si>
    <t>Tistrup og Omegns Rideklub</t>
  </si>
  <si>
    <t>Tistrup Skytteforening</t>
  </si>
  <si>
    <t>Tistrup/Hodde Gym. - &amp; Ungdomsforening</t>
  </si>
  <si>
    <t>Varde Aikido</t>
  </si>
  <si>
    <t>Varde Atletklub</t>
  </si>
  <si>
    <t>Varde Badmintonklub</t>
  </si>
  <si>
    <t>Varde Billard klub</t>
  </si>
  <si>
    <t>Varde Bueskytte Laug</t>
  </si>
  <si>
    <t>Varde Cykelklub</t>
  </si>
  <si>
    <t>Varde Fægteklub</t>
  </si>
  <si>
    <t>Varde Faldskærmsklub</t>
  </si>
  <si>
    <t>Varde Golfklub</t>
  </si>
  <si>
    <t>Varde Gymnastikforening</t>
  </si>
  <si>
    <t>Varde Håndboldklub</t>
  </si>
  <si>
    <t>Varde Idrætsforening</t>
  </si>
  <si>
    <t>Varde Skytteforening</t>
  </si>
  <si>
    <t>Varde Svømmeklub</t>
  </si>
  <si>
    <t>Varde Taekwondo Klub - Dong Woo</t>
  </si>
  <si>
    <t>Varde Tennisklub</t>
  </si>
  <si>
    <t>Varde Volley</t>
  </si>
  <si>
    <t>Vrøgum Idræt &amp; Motion</t>
  </si>
  <si>
    <t>Foreningens navn</t>
  </si>
  <si>
    <t>Tilskud 75%</t>
  </si>
  <si>
    <t>Max.tilskud</t>
  </si>
  <si>
    <t>Varde BMX Klub</t>
  </si>
  <si>
    <t>Blaabjerg Familie Motion</t>
  </si>
  <si>
    <t>Blåvandshuk Golfklub</t>
  </si>
  <si>
    <t>Janderup Forenede Sportsklubber - Gym.</t>
  </si>
  <si>
    <t>Janderup Forenede Sportsklubber - Bad.</t>
  </si>
  <si>
    <t>Outrup GUB</t>
  </si>
  <si>
    <t>Aktive med-lemmer under 25 år</t>
  </si>
  <si>
    <t>Fåborg/Vrenderup Idrætsforening - FVI</t>
  </si>
  <si>
    <t>Hodde Sogneforening</t>
  </si>
  <si>
    <t>Ølgod Idrætsforening - Badminton</t>
  </si>
  <si>
    <t>Medlems-tilskud</t>
  </si>
  <si>
    <t>Tilskuds-berettiget udgift</t>
  </si>
  <si>
    <t>Udgifter til lederudd.</t>
  </si>
  <si>
    <t>Ølgod Idrætsforening - Håndbold</t>
  </si>
  <si>
    <t>Janderup-Billum Samarbejde (JBS)</t>
  </si>
  <si>
    <t>Nørre Nebel Gymnastik- og Ungdomsforening</t>
  </si>
  <si>
    <t>Samlet tilskud</t>
  </si>
  <si>
    <t>Fradrag af kursusud-gifter &gt;5000,-</t>
  </si>
  <si>
    <t xml:space="preserve">Overført fra 2006, Varde </t>
  </si>
  <si>
    <t>Overført fra 2006, Ølgod</t>
  </si>
  <si>
    <t>I alt</t>
  </si>
  <si>
    <t>Forbrug</t>
  </si>
  <si>
    <t>Rest budget</t>
  </si>
  <si>
    <t>Antal medl. u. 25 år</t>
  </si>
  <si>
    <t>Antal medl. o. 25 år</t>
  </si>
  <si>
    <t>Samlet medl.tal</t>
  </si>
  <si>
    <t>Ølgod Idrætsforening - Fodbold</t>
  </si>
  <si>
    <t>Ølgod Idrætsforening - Volleyball</t>
  </si>
  <si>
    <t>Orienteringsklubben West</t>
  </si>
  <si>
    <t>Tistrup Cykelmotion</t>
  </si>
  <si>
    <t>Billum BMX Gazellerne</t>
  </si>
  <si>
    <t xml:space="preserve">Kajakklubben Sydvest </t>
  </si>
  <si>
    <t>idrætsforeninger</t>
  </si>
  <si>
    <t xml:space="preserve">i alt </t>
  </si>
  <si>
    <t>b&amp;u foreninger</t>
  </si>
  <si>
    <t>Restbeløb</t>
  </si>
  <si>
    <t>Indhentet børne-   attester</t>
  </si>
  <si>
    <t>x</t>
  </si>
  <si>
    <t>IFS Vestjyderne</t>
  </si>
  <si>
    <t>DcH - Agerbæk</t>
  </si>
  <si>
    <t>DcH - Blåvandshuk</t>
  </si>
  <si>
    <t>DcH - Varde</t>
  </si>
  <si>
    <t>Skytteforeningen Vest (Oksbøl)</t>
  </si>
  <si>
    <t>Erkæringer om indhentelse af børneattester:</t>
  </si>
  <si>
    <t xml:space="preserve">Varde Løbemotion </t>
  </si>
  <si>
    <t>Ølgod Idrætsforening - alle afd.</t>
  </si>
  <si>
    <t>Rideklubben Ansager</t>
  </si>
  <si>
    <t>DGI Sydvest</t>
  </si>
  <si>
    <r>
      <t xml:space="preserve">Varde Roklub </t>
    </r>
    <r>
      <rPr>
        <sz val="8"/>
        <color indexed="10"/>
        <rFont val="Arial"/>
        <family val="2"/>
      </rPr>
      <t>(ingen medl. under 25 år)</t>
    </r>
  </si>
  <si>
    <t>Badmintonforeningen Fejlslag</t>
  </si>
  <si>
    <t>Budget 2012</t>
  </si>
  <si>
    <t>Alslev Sport &amp; Kultur</t>
  </si>
  <si>
    <t>Skærbæk Mølle Golfklub</t>
  </si>
  <si>
    <t>Chin Sport</t>
  </si>
  <si>
    <t>Mølleparkens Badmintonklub</t>
  </si>
  <si>
    <t xml:space="preserve">Sig Fitness </t>
  </si>
  <si>
    <t xml:space="preserve">Team Helle </t>
  </si>
  <si>
    <t>BBK Varde</t>
  </si>
  <si>
    <r>
      <t xml:space="preserve">Ansager Skytteforening </t>
    </r>
    <r>
      <rPr>
        <sz val="8"/>
        <color indexed="10"/>
        <rFont val="Arial"/>
        <family val="2"/>
      </rPr>
      <t>(foreningen nedlagt)</t>
    </r>
  </si>
  <si>
    <t>Tistrup Tennisklub</t>
  </si>
  <si>
    <t>Medlemstilskud og tilskud til leder- og instruktøruddannelse i 2013</t>
  </si>
  <si>
    <t>Varde Bordtennis Klub (søger ikke i 2013)</t>
  </si>
  <si>
    <t>Alslev Skytteforening</t>
  </si>
  <si>
    <t>Rideklubben VEST, Lønne (foreningen lukket)</t>
  </si>
  <si>
    <t>Vestjysk Rideklub (Klubben lukket ned i 2013)</t>
  </si>
  <si>
    <t>Varde Sportsrideklub (kan først søge i 2014)</t>
  </si>
  <si>
    <r>
      <t xml:space="preserve">Helle Håndbold / HH91 </t>
    </r>
    <r>
      <rPr>
        <sz val="8"/>
        <color indexed="10"/>
        <rFont val="Arial"/>
        <family val="2"/>
      </rPr>
      <t>(SE TEAM HELLE)</t>
    </r>
  </si>
  <si>
    <t xml:space="preserve"> Budget 2012</t>
  </si>
  <si>
    <r>
      <t xml:space="preserve">IK Vest </t>
    </r>
    <r>
      <rPr>
        <sz val="8"/>
        <color indexed="10"/>
        <rFont val="Arial"/>
        <family val="2"/>
      </rPr>
      <t>(har vist ingen medlemmer under 25 år)</t>
    </r>
  </si>
  <si>
    <t>R</t>
  </si>
  <si>
    <t>B&amp;U foren.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</si>
</sst>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0.0"/>
    <numFmt numFmtId="182" formatCode="0.000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[$€-2]\ #.##000_);[Red]\([$€-2]\ #.##000\)"/>
    <numFmt numFmtId="188" formatCode="[$-406]d\.\ mmmm\ yyyy"/>
    <numFmt numFmtId="189" formatCode="_(* #,##0.00000_);_(* \(#,##0.00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3" borderId="3" applyNumberFormat="0" applyAlignment="0" applyProtection="0"/>
    <xf numFmtId="0" fontId="1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7" fontId="3" fillId="0" borderId="11" xfId="40" applyFont="1" applyBorder="1" applyAlignment="1">
      <alignment/>
    </xf>
    <xf numFmtId="177" fontId="3" fillId="0" borderId="12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77" fontId="3" fillId="0" borderId="11" xfId="40" applyFont="1" applyFill="1" applyBorder="1" applyAlignment="1">
      <alignment/>
    </xf>
    <xf numFmtId="0" fontId="3" fillId="0" borderId="13" xfId="40" applyNumberFormat="1" applyFont="1" applyBorder="1" applyAlignment="1">
      <alignment/>
    </xf>
    <xf numFmtId="177" fontId="3" fillId="0" borderId="13" xfId="4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40" applyNumberFormat="1" applyFont="1" applyAlignment="1">
      <alignment/>
    </xf>
    <xf numFmtId="177" fontId="3" fillId="0" borderId="0" xfId="40" applyFont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10" borderId="17" xfId="40" applyNumberFormat="1" applyFont="1" applyFill="1" applyBorder="1" applyAlignment="1">
      <alignment horizontal="center" vertical="center" wrapText="1"/>
    </xf>
    <xf numFmtId="0" fontId="6" fillId="10" borderId="17" xfId="40" applyNumberFormat="1" applyFont="1" applyFill="1" applyBorder="1" applyAlignment="1">
      <alignment horizontal="center" vertical="top" wrapText="1"/>
    </xf>
    <xf numFmtId="177" fontId="6" fillId="10" borderId="17" xfId="4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177" fontId="3" fillId="0" borderId="11" xfId="40" applyNumberFormat="1" applyFont="1" applyBorder="1" applyAlignment="1">
      <alignment/>
    </xf>
    <xf numFmtId="4" fontId="3" fillId="0" borderId="11" xfId="40" applyNumberFormat="1" applyFont="1" applyBorder="1" applyAlignment="1">
      <alignment/>
    </xf>
    <xf numFmtId="4" fontId="3" fillId="0" borderId="11" xfId="40" applyNumberFormat="1" applyFont="1" applyFill="1" applyBorder="1" applyAlignment="1">
      <alignment/>
    </xf>
    <xf numFmtId="177" fontId="3" fillId="0" borderId="11" xfId="40" applyNumberFormat="1" applyFont="1" applyFill="1" applyBorder="1" applyAlignment="1">
      <alignment/>
    </xf>
    <xf numFmtId="4" fontId="3" fillId="32" borderId="11" xfId="40" applyNumberFormat="1" applyFont="1" applyFill="1" applyBorder="1" applyAlignment="1">
      <alignment/>
    </xf>
    <xf numFmtId="177" fontId="3" fillId="32" borderId="11" xfId="40" applyFont="1" applyFill="1" applyBorder="1" applyAlignment="1">
      <alignment/>
    </xf>
    <xf numFmtId="177" fontId="3" fillId="32" borderId="11" xfId="4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177" fontId="3" fillId="32" borderId="12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5" fillId="0" borderId="0" xfId="40" applyFont="1" applyFill="1" applyBorder="1" applyAlignment="1">
      <alignment/>
    </xf>
    <xf numFmtId="184" fontId="3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6" fillId="10" borderId="21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177" fontId="3" fillId="0" borderId="23" xfId="0" applyNumberFormat="1" applyFont="1" applyBorder="1" applyAlignment="1">
      <alignment/>
    </xf>
    <xf numFmtId="177" fontId="5" fillId="0" borderId="24" xfId="40" applyFont="1" applyFill="1" applyBorder="1" applyAlignment="1">
      <alignment/>
    </xf>
    <xf numFmtId="184" fontId="3" fillId="0" borderId="24" xfId="40" applyNumberFormat="1" applyFont="1" applyBorder="1" applyAlignment="1">
      <alignment/>
    </xf>
    <xf numFmtId="177" fontId="4" fillId="0" borderId="24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32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4" fontId="7" fillId="0" borderId="11" xfId="40" applyNumberFormat="1" applyFont="1" applyFill="1" applyBorder="1" applyAlignment="1">
      <alignment/>
    </xf>
    <xf numFmtId="177" fontId="7" fillId="0" borderId="11" xfId="4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7" fontId="6" fillId="10" borderId="17" xfId="40" applyFont="1" applyFill="1" applyBorder="1" applyAlignment="1">
      <alignment horizontal="center" wrapText="1"/>
    </xf>
    <xf numFmtId="177" fontId="7" fillId="0" borderId="11" xfId="40" applyFont="1" applyBorder="1" applyAlignment="1">
      <alignment/>
    </xf>
    <xf numFmtId="177" fontId="7" fillId="0" borderId="11" xfId="40" applyFont="1" applyFill="1" applyBorder="1" applyAlignment="1">
      <alignment/>
    </xf>
    <xf numFmtId="177" fontId="7" fillId="32" borderId="11" xfId="40" applyFont="1" applyFill="1" applyBorder="1" applyAlignment="1">
      <alignment/>
    </xf>
    <xf numFmtId="177" fontId="7" fillId="0" borderId="13" xfId="40" applyFont="1" applyBorder="1" applyAlignment="1">
      <alignment/>
    </xf>
    <xf numFmtId="177" fontId="7" fillId="0" borderId="0" xfId="40" applyFont="1" applyAlignment="1">
      <alignment/>
    </xf>
    <xf numFmtId="39" fontId="3" fillId="0" borderId="0" xfId="4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3" fillId="0" borderId="0" xfId="40" applyNumberFormat="1" applyFont="1" applyFill="1" applyBorder="1" applyAlignment="1">
      <alignment/>
    </xf>
    <xf numFmtId="177" fontId="7" fillId="0" borderId="0" xfId="40" applyFont="1" applyFill="1" applyBorder="1" applyAlignment="1">
      <alignment/>
    </xf>
    <xf numFmtId="177" fontId="3" fillId="0" borderId="0" xfId="40" applyNumberFormat="1" applyFont="1" applyFill="1" applyBorder="1" applyAlignment="1">
      <alignment/>
    </xf>
    <xf numFmtId="177" fontId="3" fillId="0" borderId="0" xfId="40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7" fillId="0" borderId="2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7" fontId="7" fillId="0" borderId="27" xfId="40" applyFont="1" applyFill="1" applyBorder="1" applyAlignment="1">
      <alignment/>
    </xf>
    <xf numFmtId="0" fontId="3" fillId="0" borderId="27" xfId="0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184" fontId="3" fillId="0" borderId="29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Fill="1" applyBorder="1" applyAlignment="1">
      <alignment/>
    </xf>
    <xf numFmtId="184" fontId="3" fillId="0" borderId="30" xfId="40" applyNumberFormat="1" applyFont="1" applyBorder="1" applyAlignment="1">
      <alignment/>
    </xf>
    <xf numFmtId="0" fontId="7" fillId="34" borderId="25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4" fontId="3" fillId="34" borderId="11" xfId="40" applyNumberFormat="1" applyFont="1" applyFill="1" applyBorder="1" applyAlignment="1">
      <alignment/>
    </xf>
    <xf numFmtId="177" fontId="7" fillId="34" borderId="11" xfId="40" applyFont="1" applyFill="1" applyBorder="1" applyAlignment="1">
      <alignment/>
    </xf>
    <xf numFmtId="177" fontId="3" fillId="34" borderId="11" xfId="40" applyNumberFormat="1" applyFont="1" applyFill="1" applyBorder="1" applyAlignment="1">
      <alignment/>
    </xf>
    <xf numFmtId="177" fontId="3" fillId="34" borderId="11" xfId="4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7" fontId="3" fillId="34" borderId="12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77" fontId="6" fillId="10" borderId="18" xfId="40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 wrapText="1"/>
    </xf>
    <xf numFmtId="177" fontId="6" fillId="35" borderId="22" xfId="40" applyFont="1" applyFill="1" applyBorder="1" applyAlignment="1">
      <alignment horizontal="center" vertical="center" wrapText="1"/>
    </xf>
    <xf numFmtId="177" fontId="10" fillId="0" borderId="0" xfId="40" applyFont="1" applyFill="1" applyBorder="1" applyAlignment="1">
      <alignment/>
    </xf>
    <xf numFmtId="177" fontId="10" fillId="0" borderId="27" xfId="40" applyFont="1" applyFill="1" applyBorder="1" applyAlignment="1">
      <alignment/>
    </xf>
    <xf numFmtId="177" fontId="10" fillId="0" borderId="11" xfId="40" applyFont="1" applyBorder="1" applyAlignment="1">
      <alignment/>
    </xf>
    <xf numFmtId="0" fontId="7" fillId="0" borderId="11" xfId="0" applyFont="1" applyBorder="1" applyAlignment="1">
      <alignment/>
    </xf>
    <xf numFmtId="177" fontId="10" fillId="32" borderId="11" xfId="40" applyFont="1" applyFill="1" applyBorder="1" applyAlignment="1">
      <alignment/>
    </xf>
    <xf numFmtId="0" fontId="7" fillId="32" borderId="11" xfId="0" applyFont="1" applyFill="1" applyBorder="1" applyAlignment="1">
      <alignment/>
    </xf>
    <xf numFmtId="177" fontId="10" fillId="32" borderId="27" xfId="40" applyFont="1" applyFill="1" applyBorder="1" applyAlignment="1">
      <alignment/>
    </xf>
    <xf numFmtId="177" fontId="10" fillId="0" borderId="11" xfId="40" applyFont="1" applyFill="1" applyBorder="1" applyAlignment="1">
      <alignment/>
    </xf>
    <xf numFmtId="0" fontId="7" fillId="0" borderId="11" xfId="0" applyFont="1" applyFill="1" applyBorder="1" applyAlignment="1">
      <alignment/>
    </xf>
    <xf numFmtId="177" fontId="10" fillId="34" borderId="27" xfId="40" applyFont="1" applyFill="1" applyBorder="1" applyAlignment="1">
      <alignment/>
    </xf>
    <xf numFmtId="177" fontId="10" fillId="34" borderId="11" xfId="40" applyFont="1" applyFill="1" applyBorder="1" applyAlignment="1">
      <alignment/>
    </xf>
    <xf numFmtId="0" fontId="7" fillId="34" borderId="11" xfId="0" applyFont="1" applyFill="1" applyBorder="1" applyAlignment="1">
      <alignment/>
    </xf>
    <xf numFmtId="177" fontId="10" fillId="0" borderId="13" xfId="40" applyFont="1" applyBorder="1" applyAlignment="1">
      <alignment/>
    </xf>
    <xf numFmtId="0" fontId="7" fillId="0" borderId="13" xfId="0" applyFont="1" applyBorder="1" applyAlignment="1">
      <alignment/>
    </xf>
    <xf numFmtId="177" fontId="10" fillId="0" borderId="24" xfId="40" applyFont="1" applyFill="1" applyBorder="1" applyAlignment="1">
      <alignment/>
    </xf>
    <xf numFmtId="175" fontId="10" fillId="0" borderId="24" xfId="40" applyNumberFormat="1" applyFont="1" applyFill="1" applyBorder="1" applyAlignment="1">
      <alignment/>
    </xf>
    <xf numFmtId="175" fontId="10" fillId="0" borderId="0" xfId="40" applyNumberFormat="1" applyFont="1" applyFill="1" applyBorder="1" applyAlignment="1">
      <alignment/>
    </xf>
    <xf numFmtId="0" fontId="7" fillId="0" borderId="0" xfId="0" applyFont="1" applyAlignment="1">
      <alignment/>
    </xf>
    <xf numFmtId="177" fontId="8" fillId="0" borderId="0" xfId="40" applyFont="1" applyAlignment="1">
      <alignment/>
    </xf>
    <xf numFmtId="0" fontId="7" fillId="0" borderId="14" xfId="0" applyFont="1" applyBorder="1" applyAlignment="1">
      <alignment/>
    </xf>
    <xf numFmtId="177" fontId="7" fillId="0" borderId="14" xfId="40" applyFont="1" applyBorder="1" applyAlignment="1">
      <alignment/>
    </xf>
    <xf numFmtId="0" fontId="7" fillId="0" borderId="31" xfId="0" applyFont="1" applyFill="1" applyBorder="1" applyAlignment="1">
      <alignment/>
    </xf>
    <xf numFmtId="177" fontId="7" fillId="0" borderId="31" xfId="40" applyFont="1" applyBorder="1" applyAlignment="1">
      <alignment/>
    </xf>
    <xf numFmtId="177" fontId="7" fillId="0" borderId="0" xfId="40" applyFont="1" applyBorder="1" applyAlignment="1">
      <alignment/>
    </xf>
    <xf numFmtId="0" fontId="7" fillId="0" borderId="14" xfId="0" applyFont="1" applyFill="1" applyBorder="1" applyAlignment="1">
      <alignment/>
    </xf>
    <xf numFmtId="177" fontId="7" fillId="0" borderId="19" xfId="40" applyFont="1" applyBorder="1" applyAlignment="1">
      <alignment/>
    </xf>
    <xf numFmtId="177" fontId="6" fillId="0" borderId="19" xfId="40" applyFont="1" applyBorder="1" applyAlignment="1">
      <alignment/>
    </xf>
    <xf numFmtId="177" fontId="6" fillId="0" borderId="0" xfId="40" applyFont="1" applyBorder="1" applyAlignment="1">
      <alignment/>
    </xf>
    <xf numFmtId="4" fontId="3" fillId="0" borderId="0" xfId="4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1" fontId="7" fillId="34" borderId="25" xfId="0" applyNumberFormat="1" applyFont="1" applyFill="1" applyBorder="1" applyAlignment="1">
      <alignment/>
    </xf>
    <xf numFmtId="11" fontId="7" fillId="34" borderId="11" xfId="0" applyNumberFormat="1" applyFont="1" applyFill="1" applyBorder="1" applyAlignment="1">
      <alignment horizontal="center"/>
    </xf>
    <xf numFmtId="177" fontId="5" fillId="0" borderId="14" xfId="40" applyFont="1" applyFill="1" applyBorder="1" applyAlignment="1">
      <alignment/>
    </xf>
    <xf numFmtId="184" fontId="3" fillId="0" borderId="14" xfId="40" applyNumberFormat="1" applyFont="1" applyBorder="1" applyAlignment="1">
      <alignment/>
    </xf>
    <xf numFmtId="177" fontId="45" fillId="0" borderId="32" xfId="0" applyNumberFormat="1" applyFont="1" applyBorder="1" applyAlignment="1">
      <alignment/>
    </xf>
    <xf numFmtId="184" fontId="3" fillId="0" borderId="32" xfId="0" applyNumberFormat="1" applyFont="1" applyBorder="1" applyAlignment="1">
      <alignment/>
    </xf>
    <xf numFmtId="0" fontId="3" fillId="0" borderId="0" xfId="40" applyNumberFormat="1" applyFont="1" applyAlignment="1">
      <alignment/>
    </xf>
    <xf numFmtId="184" fontId="3" fillId="0" borderId="14" xfId="0" applyNumberFormat="1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="110" zoomScaleNormal="110" zoomScalePageLayoutView="0" workbookViewId="0" topLeftCell="A1">
      <pane ySplit="3" topLeftCell="A123" activePane="bottomLeft" state="frozen"/>
      <selection pane="topLeft" activeCell="C1" sqref="C1"/>
      <selection pane="bottomLeft" activeCell="M131" sqref="M131"/>
    </sheetView>
  </sheetViews>
  <sheetFormatPr defaultColWidth="9.140625" defaultRowHeight="12.75"/>
  <cols>
    <col min="1" max="1" width="33.57421875" style="18" customWidth="1"/>
    <col min="2" max="2" width="7.28125" style="40" customWidth="1"/>
    <col min="3" max="3" width="9.00390625" style="12" customWidth="1"/>
    <col min="4" max="4" width="8.140625" style="64" customWidth="1"/>
    <col min="5" max="5" width="9.421875" style="12" customWidth="1"/>
    <col min="6" max="6" width="10.7109375" style="13" customWidth="1"/>
    <col min="7" max="7" width="7.421875" style="2" customWidth="1"/>
    <col min="8" max="8" width="7.57421875" style="2" customWidth="1"/>
    <col min="9" max="9" width="6.8515625" style="2" customWidth="1"/>
    <col min="10" max="10" width="10.28125" style="64" customWidth="1"/>
    <col min="11" max="11" width="0.9921875" style="119" hidden="1" customWidth="1"/>
    <col min="12" max="12" width="10.421875" style="64" customWidth="1"/>
    <col min="13" max="13" width="11.421875" style="2" customWidth="1"/>
  </cols>
  <sheetData>
    <row r="1" spans="1:12" ht="15">
      <c r="A1" s="142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s="18" customFormat="1" ht="46.5" customHeight="1" thickBot="1">
      <c r="A3" s="16" t="s">
        <v>83</v>
      </c>
      <c r="B3" s="45" t="s">
        <v>122</v>
      </c>
      <c r="C3" s="20" t="s">
        <v>98</v>
      </c>
      <c r="D3" s="59" t="s">
        <v>103</v>
      </c>
      <c r="E3" s="21" t="s">
        <v>97</v>
      </c>
      <c r="F3" s="22" t="s">
        <v>84</v>
      </c>
      <c r="G3" s="23" t="s">
        <v>109</v>
      </c>
      <c r="H3" s="24" t="s">
        <v>110</v>
      </c>
      <c r="I3" s="24" t="s">
        <v>111</v>
      </c>
      <c r="J3" s="99" t="s">
        <v>85</v>
      </c>
      <c r="K3" s="100" t="s">
        <v>92</v>
      </c>
      <c r="L3" s="101" t="s">
        <v>96</v>
      </c>
      <c r="M3" s="48" t="s">
        <v>102</v>
      </c>
    </row>
    <row r="4" spans="1:13" ht="12">
      <c r="A4" s="76" t="s">
        <v>0</v>
      </c>
      <c r="B4" s="77" t="s">
        <v>123</v>
      </c>
      <c r="C4" s="130">
        <v>25015</v>
      </c>
      <c r="D4" s="78">
        <v>0</v>
      </c>
      <c r="E4" s="28">
        <f aca="true" t="shared" si="0" ref="E4:E25">SUM(C4-D4)</f>
        <v>25015</v>
      </c>
      <c r="F4" s="8">
        <f>E4/100*75</f>
        <v>18761.25</v>
      </c>
      <c r="G4" s="79">
        <v>247</v>
      </c>
      <c r="H4" s="79">
        <v>131</v>
      </c>
      <c r="I4" s="19">
        <f>SUM(G4+H4)</f>
        <v>378</v>
      </c>
      <c r="J4" s="102">
        <f>G4*200</f>
        <v>49400</v>
      </c>
      <c r="K4" s="73"/>
      <c r="L4" s="103">
        <f>G4*110</f>
        <v>27170</v>
      </c>
      <c r="M4" s="80">
        <f>IF(F4&gt;(G4*200),(G4*200),F4)+L4</f>
        <v>45931.25</v>
      </c>
    </row>
    <row r="5" spans="1:13" ht="12">
      <c r="A5" s="53" t="s">
        <v>137</v>
      </c>
      <c r="B5" s="36" t="s">
        <v>123</v>
      </c>
      <c r="C5" s="26">
        <v>10985</v>
      </c>
      <c r="D5" s="60">
        <v>0</v>
      </c>
      <c r="E5" s="25">
        <f t="shared" si="0"/>
        <v>10985</v>
      </c>
      <c r="F5" s="5">
        <f>E5/100*75</f>
        <v>8238.75</v>
      </c>
      <c r="G5" s="4">
        <v>388</v>
      </c>
      <c r="H5" s="4">
        <v>260</v>
      </c>
      <c r="I5" s="3">
        <f>SUM(G5+H5)</f>
        <v>648</v>
      </c>
      <c r="J5" s="104">
        <f>G5*200</f>
        <v>77600</v>
      </c>
      <c r="K5" s="105">
        <f>G5</f>
        <v>388</v>
      </c>
      <c r="L5" s="103">
        <f aca="true" t="shared" si="1" ref="L5:L66">G5*110</f>
        <v>42680</v>
      </c>
      <c r="M5" s="6">
        <f>IF(F5&gt;(G5*200),(G5*200),F5)+L5</f>
        <v>50918.75</v>
      </c>
    </row>
    <row r="6" spans="1:13" ht="12">
      <c r="A6" s="53" t="s">
        <v>148</v>
      </c>
      <c r="B6" s="36" t="s">
        <v>123</v>
      </c>
      <c r="C6" s="26">
        <v>450</v>
      </c>
      <c r="D6" s="60">
        <v>0</v>
      </c>
      <c r="E6" s="25">
        <f t="shared" si="0"/>
        <v>450</v>
      </c>
      <c r="F6" s="5">
        <f aca="true" t="shared" si="2" ref="F6:F34">E6/100*75</f>
        <v>337.5</v>
      </c>
      <c r="G6" s="4">
        <v>81</v>
      </c>
      <c r="H6" s="4">
        <v>57</v>
      </c>
      <c r="I6" s="3">
        <f>SUM(G6+H6)</f>
        <v>138</v>
      </c>
      <c r="J6" s="104">
        <f aca="true" t="shared" si="3" ref="J6:J34">G6*200</f>
        <v>16200</v>
      </c>
      <c r="K6" s="105">
        <f aca="true" t="shared" si="4" ref="K6:K25">G6</f>
        <v>81</v>
      </c>
      <c r="L6" s="103">
        <f t="shared" si="1"/>
        <v>8910</v>
      </c>
      <c r="M6" s="6">
        <f aca="true" t="shared" si="5" ref="M6:M53">IF(F6&gt;(G6*200),(G6*200),F6)+L6</f>
        <v>9247.5</v>
      </c>
    </row>
    <row r="7" spans="1:13" ht="12">
      <c r="A7" s="53" t="s">
        <v>1</v>
      </c>
      <c r="B7" s="36" t="s">
        <v>123</v>
      </c>
      <c r="C7" s="26">
        <v>10680</v>
      </c>
      <c r="D7" s="60">
        <v>0</v>
      </c>
      <c r="E7" s="25">
        <f t="shared" si="0"/>
        <v>10680</v>
      </c>
      <c r="F7" s="5">
        <f t="shared" si="2"/>
        <v>8010</v>
      </c>
      <c r="G7" s="4">
        <v>69</v>
      </c>
      <c r="H7" s="4">
        <v>28</v>
      </c>
      <c r="I7" s="3">
        <f aca="true" t="shared" si="6" ref="I7:I26">SUM(G7+H7)</f>
        <v>97</v>
      </c>
      <c r="J7" s="104">
        <f t="shared" si="3"/>
        <v>13800</v>
      </c>
      <c r="K7" s="105">
        <f t="shared" si="4"/>
        <v>69</v>
      </c>
      <c r="L7" s="103">
        <f t="shared" si="1"/>
        <v>7590</v>
      </c>
      <c r="M7" s="6">
        <f t="shared" si="5"/>
        <v>15600</v>
      </c>
    </row>
    <row r="8" spans="1:13" ht="12">
      <c r="A8" s="53" t="s">
        <v>2</v>
      </c>
      <c r="B8" s="36" t="s">
        <v>123</v>
      </c>
      <c r="C8" s="26">
        <v>29639</v>
      </c>
      <c r="D8" s="60">
        <v>0</v>
      </c>
      <c r="E8" s="25">
        <f t="shared" si="0"/>
        <v>29639</v>
      </c>
      <c r="F8" s="5">
        <f t="shared" si="2"/>
        <v>22229.25</v>
      </c>
      <c r="G8" s="4">
        <v>349</v>
      </c>
      <c r="H8" s="4">
        <v>75</v>
      </c>
      <c r="I8" s="3">
        <f t="shared" si="6"/>
        <v>424</v>
      </c>
      <c r="J8" s="104">
        <f t="shared" si="3"/>
        <v>69800</v>
      </c>
      <c r="K8" s="105">
        <f t="shared" si="4"/>
        <v>349</v>
      </c>
      <c r="L8" s="103">
        <f t="shared" si="1"/>
        <v>38390</v>
      </c>
      <c r="M8" s="6">
        <f t="shared" si="5"/>
        <v>60619.25</v>
      </c>
    </row>
    <row r="9" spans="1:13" ht="12">
      <c r="A9" s="54" t="s">
        <v>144</v>
      </c>
      <c r="B9" s="37"/>
      <c r="C9" s="29"/>
      <c r="D9" s="62">
        <v>0</v>
      </c>
      <c r="E9" s="31">
        <f t="shared" si="0"/>
        <v>0</v>
      </c>
      <c r="F9" s="30">
        <f t="shared" si="2"/>
        <v>0</v>
      </c>
      <c r="G9" s="32"/>
      <c r="H9" s="32"/>
      <c r="I9" s="33">
        <f t="shared" si="6"/>
        <v>0</v>
      </c>
      <c r="J9" s="106">
        <f>G9*200</f>
        <v>0</v>
      </c>
      <c r="K9" s="107">
        <f t="shared" si="4"/>
        <v>0</v>
      </c>
      <c r="L9" s="108">
        <f t="shared" si="1"/>
        <v>0</v>
      </c>
      <c r="M9" s="34">
        <f t="shared" si="5"/>
        <v>0</v>
      </c>
    </row>
    <row r="10" spans="1:13" s="1" customFormat="1" ht="12">
      <c r="A10" s="55" t="s">
        <v>3</v>
      </c>
      <c r="B10" s="38" t="s">
        <v>123</v>
      </c>
      <c r="C10" s="27">
        <v>0</v>
      </c>
      <c r="D10" s="61">
        <v>0</v>
      </c>
      <c r="E10" s="28">
        <f t="shared" si="0"/>
        <v>0</v>
      </c>
      <c r="F10" s="8">
        <f t="shared" si="2"/>
        <v>0</v>
      </c>
      <c r="G10" s="7">
        <v>7</v>
      </c>
      <c r="H10" s="7">
        <v>32</v>
      </c>
      <c r="I10" s="19">
        <f t="shared" si="6"/>
        <v>39</v>
      </c>
      <c r="J10" s="109">
        <f t="shared" si="3"/>
        <v>1400</v>
      </c>
      <c r="K10" s="110">
        <f t="shared" si="4"/>
        <v>7</v>
      </c>
      <c r="L10" s="103">
        <f t="shared" si="1"/>
        <v>770</v>
      </c>
      <c r="M10" s="46">
        <f t="shared" si="5"/>
        <v>770</v>
      </c>
    </row>
    <row r="11" spans="1:13" s="1" customFormat="1" ht="12">
      <c r="A11" s="55" t="s">
        <v>135</v>
      </c>
      <c r="B11" s="38" t="s">
        <v>123</v>
      </c>
      <c r="C11" s="27">
        <v>0</v>
      </c>
      <c r="D11" s="61">
        <v>0</v>
      </c>
      <c r="E11" s="28">
        <f t="shared" si="0"/>
        <v>0</v>
      </c>
      <c r="F11" s="8">
        <f t="shared" si="2"/>
        <v>0</v>
      </c>
      <c r="G11" s="7">
        <v>4</v>
      </c>
      <c r="H11" s="7">
        <v>15</v>
      </c>
      <c r="I11" s="19">
        <f t="shared" si="6"/>
        <v>19</v>
      </c>
      <c r="J11" s="109">
        <f t="shared" si="3"/>
        <v>800</v>
      </c>
      <c r="K11" s="110">
        <f t="shared" si="4"/>
        <v>4</v>
      </c>
      <c r="L11" s="103">
        <f t="shared" si="1"/>
        <v>440</v>
      </c>
      <c r="M11" s="46">
        <f t="shared" si="5"/>
        <v>440</v>
      </c>
    </row>
    <row r="12" spans="1:13" ht="12">
      <c r="A12" s="53" t="s">
        <v>116</v>
      </c>
      <c r="B12" s="36" t="s">
        <v>123</v>
      </c>
      <c r="C12" s="26">
        <v>4550</v>
      </c>
      <c r="D12" s="60">
        <v>0</v>
      </c>
      <c r="E12" s="25">
        <f t="shared" si="0"/>
        <v>4550</v>
      </c>
      <c r="F12" s="5">
        <f t="shared" si="2"/>
        <v>3412.5</v>
      </c>
      <c r="G12" s="4">
        <v>31</v>
      </c>
      <c r="H12" s="4">
        <v>1</v>
      </c>
      <c r="I12" s="3">
        <f t="shared" si="6"/>
        <v>32</v>
      </c>
      <c r="J12" s="104">
        <f t="shared" si="3"/>
        <v>6200</v>
      </c>
      <c r="K12" s="105">
        <f t="shared" si="4"/>
        <v>31</v>
      </c>
      <c r="L12" s="103">
        <f t="shared" si="1"/>
        <v>3410</v>
      </c>
      <c r="M12" s="6">
        <f t="shared" si="5"/>
        <v>6822.5</v>
      </c>
    </row>
    <row r="13" spans="1:13" ht="12">
      <c r="A13" s="53" t="s">
        <v>6</v>
      </c>
      <c r="B13" s="36" t="s">
        <v>123</v>
      </c>
      <c r="C13" s="26">
        <v>8045.58</v>
      </c>
      <c r="D13" s="60">
        <v>0</v>
      </c>
      <c r="E13" s="25">
        <f t="shared" si="0"/>
        <v>8045.58</v>
      </c>
      <c r="F13" s="5">
        <f t="shared" si="2"/>
        <v>6034.1849999999995</v>
      </c>
      <c r="G13" s="4">
        <v>107</v>
      </c>
      <c r="H13" s="4">
        <v>52</v>
      </c>
      <c r="I13" s="3">
        <f t="shared" si="6"/>
        <v>159</v>
      </c>
      <c r="J13" s="104">
        <f t="shared" si="3"/>
        <v>21400</v>
      </c>
      <c r="K13" s="105">
        <f t="shared" si="4"/>
        <v>107</v>
      </c>
      <c r="L13" s="103">
        <f t="shared" si="1"/>
        <v>11770</v>
      </c>
      <c r="M13" s="6">
        <f t="shared" si="5"/>
        <v>17804.184999999998</v>
      </c>
    </row>
    <row r="14" spans="1:13" ht="12">
      <c r="A14" s="53" t="s">
        <v>87</v>
      </c>
      <c r="B14" s="36" t="s">
        <v>123</v>
      </c>
      <c r="C14" s="26">
        <v>0</v>
      </c>
      <c r="D14" s="60">
        <v>0</v>
      </c>
      <c r="E14" s="25">
        <f t="shared" si="0"/>
        <v>0</v>
      </c>
      <c r="F14" s="5">
        <f t="shared" si="2"/>
        <v>0</v>
      </c>
      <c r="G14" s="4">
        <v>57</v>
      </c>
      <c r="H14" s="4">
        <v>67</v>
      </c>
      <c r="I14" s="3">
        <f t="shared" si="6"/>
        <v>124</v>
      </c>
      <c r="J14" s="104">
        <f t="shared" si="3"/>
        <v>11400</v>
      </c>
      <c r="K14" s="105">
        <f t="shared" si="4"/>
        <v>57</v>
      </c>
      <c r="L14" s="103">
        <f t="shared" si="1"/>
        <v>6270</v>
      </c>
      <c r="M14" s="6">
        <f t="shared" si="5"/>
        <v>6270</v>
      </c>
    </row>
    <row r="15" spans="1:13" ht="12">
      <c r="A15" s="87" t="s">
        <v>7</v>
      </c>
      <c r="B15" s="85" t="s">
        <v>123</v>
      </c>
      <c r="C15" s="26">
        <v>2525</v>
      </c>
      <c r="D15" s="60">
        <v>0</v>
      </c>
      <c r="E15" s="25">
        <f t="shared" si="0"/>
        <v>2525</v>
      </c>
      <c r="F15" s="5">
        <f t="shared" si="2"/>
        <v>1893.75</v>
      </c>
      <c r="G15" s="4">
        <v>120</v>
      </c>
      <c r="H15" s="4">
        <v>12</v>
      </c>
      <c r="I15" s="3">
        <f t="shared" si="6"/>
        <v>132</v>
      </c>
      <c r="J15" s="104">
        <f t="shared" si="3"/>
        <v>24000</v>
      </c>
      <c r="K15" s="105">
        <f t="shared" si="4"/>
        <v>120</v>
      </c>
      <c r="L15" s="103">
        <f t="shared" si="1"/>
        <v>13200</v>
      </c>
      <c r="M15" s="6">
        <f t="shared" si="5"/>
        <v>15093.75</v>
      </c>
    </row>
    <row r="16" spans="1:13" ht="12">
      <c r="A16" s="53" t="s">
        <v>8</v>
      </c>
      <c r="B16" s="86" t="s">
        <v>123</v>
      </c>
      <c r="C16" s="26">
        <v>0</v>
      </c>
      <c r="D16" s="60">
        <v>0</v>
      </c>
      <c r="E16" s="25">
        <f t="shared" si="0"/>
        <v>0</v>
      </c>
      <c r="F16" s="5">
        <f t="shared" si="2"/>
        <v>0</v>
      </c>
      <c r="G16" s="4">
        <v>59</v>
      </c>
      <c r="H16" s="4">
        <v>41</v>
      </c>
      <c r="I16" s="3">
        <f t="shared" si="6"/>
        <v>100</v>
      </c>
      <c r="J16" s="104">
        <f t="shared" si="3"/>
        <v>11800</v>
      </c>
      <c r="K16" s="105">
        <f t="shared" si="4"/>
        <v>59</v>
      </c>
      <c r="L16" s="103">
        <f t="shared" si="1"/>
        <v>6490</v>
      </c>
      <c r="M16" s="6">
        <f t="shared" si="5"/>
        <v>6490</v>
      </c>
    </row>
    <row r="17" spans="1:13" ht="12">
      <c r="A17" s="53" t="s">
        <v>143</v>
      </c>
      <c r="B17" s="86" t="s">
        <v>123</v>
      </c>
      <c r="C17" s="26">
        <v>1100</v>
      </c>
      <c r="D17" s="60">
        <v>0</v>
      </c>
      <c r="E17" s="25">
        <f t="shared" si="0"/>
        <v>1100</v>
      </c>
      <c r="F17" s="5">
        <f t="shared" si="2"/>
        <v>825</v>
      </c>
      <c r="G17" s="4">
        <v>106</v>
      </c>
      <c r="H17" s="4">
        <v>38</v>
      </c>
      <c r="I17" s="3">
        <f t="shared" si="6"/>
        <v>144</v>
      </c>
      <c r="J17" s="104">
        <f t="shared" si="3"/>
        <v>21200</v>
      </c>
      <c r="K17" s="105">
        <f t="shared" si="4"/>
        <v>106</v>
      </c>
      <c r="L17" s="103">
        <f t="shared" si="1"/>
        <v>11660</v>
      </c>
      <c r="M17" s="6">
        <f t="shared" si="5"/>
        <v>12485</v>
      </c>
    </row>
    <row r="18" spans="1:13" ht="12">
      <c r="A18" s="54" t="s">
        <v>88</v>
      </c>
      <c r="B18" s="37"/>
      <c r="C18" s="29"/>
      <c r="D18" s="62"/>
      <c r="E18" s="31">
        <f t="shared" si="0"/>
        <v>0</v>
      </c>
      <c r="F18" s="30">
        <f t="shared" si="2"/>
        <v>0</v>
      </c>
      <c r="G18" s="32"/>
      <c r="H18" s="32"/>
      <c r="I18" s="33">
        <f t="shared" si="6"/>
        <v>0</v>
      </c>
      <c r="J18" s="106">
        <f t="shared" si="3"/>
        <v>0</v>
      </c>
      <c r="K18" s="107">
        <f t="shared" si="4"/>
        <v>0</v>
      </c>
      <c r="L18" s="111">
        <f t="shared" si="1"/>
        <v>0</v>
      </c>
      <c r="M18" s="34">
        <f t="shared" si="5"/>
        <v>0</v>
      </c>
    </row>
    <row r="19" spans="1:13" ht="12">
      <c r="A19" s="53" t="s">
        <v>9</v>
      </c>
      <c r="B19" s="86" t="s">
        <v>123</v>
      </c>
      <c r="C19" s="26">
        <v>0</v>
      </c>
      <c r="D19" s="60">
        <v>0</v>
      </c>
      <c r="E19" s="25">
        <f t="shared" si="0"/>
        <v>0</v>
      </c>
      <c r="F19" s="5">
        <f t="shared" si="2"/>
        <v>0</v>
      </c>
      <c r="G19" s="4">
        <v>31</v>
      </c>
      <c r="H19" s="4">
        <v>19</v>
      </c>
      <c r="I19" s="3">
        <f t="shared" si="6"/>
        <v>50</v>
      </c>
      <c r="J19" s="104">
        <f t="shared" si="3"/>
        <v>6200</v>
      </c>
      <c r="K19" s="105">
        <f t="shared" si="4"/>
        <v>31</v>
      </c>
      <c r="L19" s="103">
        <f t="shared" si="1"/>
        <v>3410</v>
      </c>
      <c r="M19" s="6">
        <f t="shared" si="5"/>
        <v>3410</v>
      </c>
    </row>
    <row r="20" spans="1:13" ht="12">
      <c r="A20" s="53" t="s">
        <v>10</v>
      </c>
      <c r="B20" s="36" t="s">
        <v>123</v>
      </c>
      <c r="C20" s="26">
        <v>90233.84</v>
      </c>
      <c r="D20" s="60"/>
      <c r="E20" s="25">
        <f t="shared" si="0"/>
        <v>90233.84</v>
      </c>
      <c r="F20" s="5">
        <f t="shared" si="2"/>
        <v>67675.38</v>
      </c>
      <c r="G20" s="4">
        <v>617</v>
      </c>
      <c r="H20" s="4">
        <v>223</v>
      </c>
      <c r="I20" s="3">
        <f t="shared" si="6"/>
        <v>840</v>
      </c>
      <c r="J20" s="104">
        <f t="shared" si="3"/>
        <v>123400</v>
      </c>
      <c r="K20" s="105">
        <f t="shared" si="4"/>
        <v>617</v>
      </c>
      <c r="L20" s="103">
        <f t="shared" si="1"/>
        <v>67870</v>
      </c>
      <c r="M20" s="6">
        <f t="shared" si="5"/>
        <v>135545.38</v>
      </c>
    </row>
    <row r="21" spans="1:13" ht="12">
      <c r="A21" s="55" t="s">
        <v>11</v>
      </c>
      <c r="B21" s="36" t="s">
        <v>123</v>
      </c>
      <c r="C21" s="26">
        <v>10895</v>
      </c>
      <c r="D21" s="60"/>
      <c r="E21" s="25">
        <f t="shared" si="0"/>
        <v>10895</v>
      </c>
      <c r="F21" s="5">
        <f t="shared" si="2"/>
        <v>8171.25</v>
      </c>
      <c r="G21" s="4">
        <v>280</v>
      </c>
      <c r="H21" s="4">
        <v>144</v>
      </c>
      <c r="I21" s="3">
        <f t="shared" si="6"/>
        <v>424</v>
      </c>
      <c r="J21" s="104">
        <f t="shared" si="3"/>
        <v>56000</v>
      </c>
      <c r="K21" s="105">
        <f t="shared" si="4"/>
        <v>280</v>
      </c>
      <c r="L21" s="103">
        <f t="shared" si="1"/>
        <v>30800</v>
      </c>
      <c r="M21" s="6">
        <f t="shared" si="5"/>
        <v>38971.25</v>
      </c>
    </row>
    <row r="22" spans="1:13" ht="12">
      <c r="A22" s="54" t="s">
        <v>139</v>
      </c>
      <c r="B22" s="37"/>
      <c r="C22" s="29"/>
      <c r="D22" s="62">
        <v>0</v>
      </c>
      <c r="E22" s="31">
        <f t="shared" si="0"/>
        <v>0</v>
      </c>
      <c r="F22" s="30">
        <f t="shared" si="2"/>
        <v>0</v>
      </c>
      <c r="G22" s="32"/>
      <c r="H22" s="32"/>
      <c r="I22" s="33">
        <f t="shared" si="6"/>
        <v>0</v>
      </c>
      <c r="J22" s="106">
        <f t="shared" si="3"/>
        <v>0</v>
      </c>
      <c r="K22" s="107"/>
      <c r="L22" s="108">
        <f t="shared" si="1"/>
        <v>0</v>
      </c>
      <c r="M22" s="34">
        <f t="shared" si="5"/>
        <v>0</v>
      </c>
    </row>
    <row r="23" spans="1:13" ht="12">
      <c r="A23" s="89" t="s">
        <v>125</v>
      </c>
      <c r="B23" s="90"/>
      <c r="C23" s="91"/>
      <c r="D23" s="92">
        <v>0</v>
      </c>
      <c r="E23" s="93">
        <f t="shared" si="0"/>
        <v>0</v>
      </c>
      <c r="F23" s="94">
        <f t="shared" si="2"/>
        <v>0</v>
      </c>
      <c r="G23" s="95"/>
      <c r="H23" s="95"/>
      <c r="I23" s="96">
        <f t="shared" si="6"/>
        <v>0</v>
      </c>
      <c r="J23" s="112">
        <f t="shared" si="3"/>
        <v>0</v>
      </c>
      <c r="K23" s="113">
        <f t="shared" si="4"/>
        <v>0</v>
      </c>
      <c r="L23" s="111">
        <f t="shared" si="1"/>
        <v>0</v>
      </c>
      <c r="M23" s="97">
        <f t="shared" si="5"/>
        <v>0</v>
      </c>
    </row>
    <row r="24" spans="1:13" ht="12">
      <c r="A24" s="53" t="s">
        <v>126</v>
      </c>
      <c r="B24" s="36" t="s">
        <v>123</v>
      </c>
      <c r="C24" s="26">
        <v>5265</v>
      </c>
      <c r="D24" s="60">
        <v>0</v>
      </c>
      <c r="E24" s="25">
        <f t="shared" si="0"/>
        <v>5265</v>
      </c>
      <c r="F24" s="5">
        <f t="shared" si="2"/>
        <v>3948.75</v>
      </c>
      <c r="G24" s="4">
        <v>4</v>
      </c>
      <c r="H24" s="4">
        <v>31</v>
      </c>
      <c r="I24" s="3">
        <f t="shared" si="6"/>
        <v>35</v>
      </c>
      <c r="J24" s="104">
        <f t="shared" si="3"/>
        <v>800</v>
      </c>
      <c r="K24" s="105">
        <f t="shared" si="4"/>
        <v>4</v>
      </c>
      <c r="L24" s="103">
        <f t="shared" si="1"/>
        <v>440</v>
      </c>
      <c r="M24" s="6">
        <f t="shared" si="5"/>
        <v>1240</v>
      </c>
    </row>
    <row r="25" spans="1:13" s="1" customFormat="1" ht="12">
      <c r="A25" s="55" t="s">
        <v>127</v>
      </c>
      <c r="B25" s="38" t="s">
        <v>123</v>
      </c>
      <c r="C25" s="27">
        <v>4148</v>
      </c>
      <c r="D25" s="61">
        <v>0</v>
      </c>
      <c r="E25" s="28">
        <f t="shared" si="0"/>
        <v>4148</v>
      </c>
      <c r="F25" s="8">
        <f t="shared" si="2"/>
        <v>3110.9999999999995</v>
      </c>
      <c r="G25" s="7">
        <v>42</v>
      </c>
      <c r="H25" s="7">
        <v>173</v>
      </c>
      <c r="I25" s="19">
        <f t="shared" si="6"/>
        <v>215</v>
      </c>
      <c r="J25" s="109">
        <f t="shared" si="3"/>
        <v>8400</v>
      </c>
      <c r="K25" s="110">
        <f t="shared" si="4"/>
        <v>42</v>
      </c>
      <c r="L25" s="103">
        <f t="shared" si="1"/>
        <v>4620</v>
      </c>
      <c r="M25" s="46">
        <f t="shared" si="5"/>
        <v>7731</v>
      </c>
    </row>
    <row r="26" spans="1:13" s="1" customFormat="1" ht="12">
      <c r="A26" s="55" t="s">
        <v>12</v>
      </c>
      <c r="B26" s="38" t="s">
        <v>123</v>
      </c>
      <c r="C26" s="27">
        <v>0</v>
      </c>
      <c r="D26" s="61">
        <v>0</v>
      </c>
      <c r="E26" s="28">
        <f aca="true" t="shared" si="7" ref="E26:E48">SUM(C26-D26)</f>
        <v>0</v>
      </c>
      <c r="F26" s="8">
        <f t="shared" si="2"/>
        <v>0</v>
      </c>
      <c r="G26" s="7">
        <v>80</v>
      </c>
      <c r="H26" s="7">
        <v>523</v>
      </c>
      <c r="I26" s="19">
        <f t="shared" si="6"/>
        <v>603</v>
      </c>
      <c r="J26" s="109">
        <f t="shared" si="3"/>
        <v>16000</v>
      </c>
      <c r="K26" s="110">
        <f aca="true" t="shared" si="8" ref="K26:K47">G26</f>
        <v>80</v>
      </c>
      <c r="L26" s="103">
        <f t="shared" si="1"/>
        <v>8800</v>
      </c>
      <c r="M26" s="46">
        <f t="shared" si="5"/>
        <v>8800</v>
      </c>
    </row>
    <row r="27" spans="1:13" ht="12">
      <c r="A27" s="53" t="s">
        <v>93</v>
      </c>
      <c r="B27" s="36" t="s">
        <v>123</v>
      </c>
      <c r="C27" s="26">
        <v>16985</v>
      </c>
      <c r="D27" s="60">
        <v>0</v>
      </c>
      <c r="E27" s="25">
        <f t="shared" si="7"/>
        <v>16985</v>
      </c>
      <c r="F27" s="8">
        <f t="shared" si="2"/>
        <v>12738.75</v>
      </c>
      <c r="G27" s="4">
        <v>159</v>
      </c>
      <c r="H27" s="4">
        <v>129</v>
      </c>
      <c r="I27" s="3">
        <f aca="true" t="shared" si="9" ref="I27:I57">SUM(G27+H27)</f>
        <v>288</v>
      </c>
      <c r="J27" s="104">
        <f t="shared" si="3"/>
        <v>31800</v>
      </c>
      <c r="K27" s="105">
        <f t="shared" si="8"/>
        <v>159</v>
      </c>
      <c r="L27" s="103">
        <f t="shared" si="1"/>
        <v>17490</v>
      </c>
      <c r="M27" s="6">
        <f t="shared" si="5"/>
        <v>30228.75</v>
      </c>
    </row>
    <row r="28" spans="1:13" s="1" customFormat="1" ht="12">
      <c r="A28" s="55" t="s">
        <v>15</v>
      </c>
      <c r="B28" s="38" t="s">
        <v>123</v>
      </c>
      <c r="C28" s="27">
        <v>40208</v>
      </c>
      <c r="D28" s="61">
        <v>0</v>
      </c>
      <c r="E28" s="28">
        <f t="shared" si="7"/>
        <v>40208</v>
      </c>
      <c r="F28" s="8">
        <f t="shared" si="2"/>
        <v>30156</v>
      </c>
      <c r="G28" s="7">
        <v>224</v>
      </c>
      <c r="H28" s="7">
        <v>79</v>
      </c>
      <c r="I28" s="19">
        <f t="shared" si="9"/>
        <v>303</v>
      </c>
      <c r="J28" s="109">
        <f t="shared" si="3"/>
        <v>44800</v>
      </c>
      <c r="K28" s="110">
        <f t="shared" si="8"/>
        <v>224</v>
      </c>
      <c r="L28" s="103">
        <f t="shared" si="1"/>
        <v>24640</v>
      </c>
      <c r="M28" s="46">
        <f t="shared" si="5"/>
        <v>54796</v>
      </c>
    </row>
    <row r="29" spans="1:13" ht="12">
      <c r="A29" s="53" t="s">
        <v>13</v>
      </c>
      <c r="B29" s="36" t="s">
        <v>123</v>
      </c>
      <c r="C29" s="26">
        <v>0</v>
      </c>
      <c r="D29" s="60">
        <v>0</v>
      </c>
      <c r="E29" s="25">
        <f t="shared" si="7"/>
        <v>0</v>
      </c>
      <c r="F29" s="5">
        <f t="shared" si="2"/>
        <v>0</v>
      </c>
      <c r="G29" s="4">
        <v>48</v>
      </c>
      <c r="H29" s="4">
        <v>14</v>
      </c>
      <c r="I29" s="3">
        <f t="shared" si="9"/>
        <v>62</v>
      </c>
      <c r="J29" s="104">
        <f t="shared" si="3"/>
        <v>9600</v>
      </c>
      <c r="K29" s="105">
        <f t="shared" si="8"/>
        <v>48</v>
      </c>
      <c r="L29" s="103">
        <f t="shared" si="1"/>
        <v>5280</v>
      </c>
      <c r="M29" s="6">
        <f t="shared" si="5"/>
        <v>5280</v>
      </c>
    </row>
    <row r="30" spans="1:13" ht="12">
      <c r="A30" s="53" t="s">
        <v>14</v>
      </c>
      <c r="B30" s="36" t="s">
        <v>123</v>
      </c>
      <c r="C30" s="26">
        <v>550</v>
      </c>
      <c r="D30" s="60">
        <v>0</v>
      </c>
      <c r="E30" s="25">
        <f t="shared" si="7"/>
        <v>550</v>
      </c>
      <c r="F30" s="5">
        <f t="shared" si="2"/>
        <v>412.5</v>
      </c>
      <c r="G30" s="4">
        <v>26</v>
      </c>
      <c r="H30" s="4">
        <v>21</v>
      </c>
      <c r="I30" s="3">
        <f t="shared" si="9"/>
        <v>47</v>
      </c>
      <c r="J30" s="104">
        <f t="shared" si="3"/>
        <v>5200</v>
      </c>
      <c r="K30" s="105">
        <f t="shared" si="8"/>
        <v>26</v>
      </c>
      <c r="L30" s="103">
        <f t="shared" si="1"/>
        <v>2860</v>
      </c>
      <c r="M30" s="6">
        <f t="shared" si="5"/>
        <v>3272.5</v>
      </c>
    </row>
    <row r="31" spans="1:13" ht="12">
      <c r="A31" s="53" t="s">
        <v>16</v>
      </c>
      <c r="B31" s="36" t="s">
        <v>123</v>
      </c>
      <c r="C31" s="26">
        <v>0</v>
      </c>
      <c r="D31" s="60">
        <v>0</v>
      </c>
      <c r="E31" s="25">
        <f t="shared" si="7"/>
        <v>0</v>
      </c>
      <c r="F31" s="5">
        <f t="shared" si="2"/>
        <v>0</v>
      </c>
      <c r="G31" s="4">
        <v>5</v>
      </c>
      <c r="H31" s="4">
        <v>31</v>
      </c>
      <c r="I31" s="3">
        <f t="shared" si="9"/>
        <v>36</v>
      </c>
      <c r="J31" s="104">
        <f t="shared" si="3"/>
        <v>1000</v>
      </c>
      <c r="K31" s="105">
        <f t="shared" si="8"/>
        <v>5</v>
      </c>
      <c r="L31" s="103">
        <f t="shared" si="1"/>
        <v>550</v>
      </c>
      <c r="M31" s="6">
        <f t="shared" si="5"/>
        <v>550</v>
      </c>
    </row>
    <row r="32" spans="1:13" ht="12">
      <c r="A32" s="98" t="s">
        <v>152</v>
      </c>
      <c r="B32" s="90"/>
      <c r="C32" s="91"/>
      <c r="D32" s="92">
        <v>0</v>
      </c>
      <c r="E32" s="93">
        <f t="shared" si="7"/>
        <v>0</v>
      </c>
      <c r="F32" s="94">
        <f t="shared" si="2"/>
        <v>0</v>
      </c>
      <c r="G32" s="95"/>
      <c r="H32" s="95"/>
      <c r="I32" s="96">
        <f t="shared" si="9"/>
        <v>0</v>
      </c>
      <c r="J32" s="112">
        <f t="shared" si="3"/>
        <v>0</v>
      </c>
      <c r="K32" s="113"/>
      <c r="L32" s="111">
        <f t="shared" si="1"/>
        <v>0</v>
      </c>
      <c r="M32" s="97">
        <f t="shared" si="5"/>
        <v>0</v>
      </c>
    </row>
    <row r="33" spans="1:13" ht="12">
      <c r="A33" s="53" t="s">
        <v>17</v>
      </c>
      <c r="B33" s="36" t="s">
        <v>123</v>
      </c>
      <c r="C33" s="26">
        <v>0</v>
      </c>
      <c r="D33" s="60">
        <v>0</v>
      </c>
      <c r="E33" s="25">
        <f t="shared" si="7"/>
        <v>0</v>
      </c>
      <c r="F33" s="5">
        <v>0</v>
      </c>
      <c r="G33" s="4">
        <v>104</v>
      </c>
      <c r="H33" s="4">
        <v>46</v>
      </c>
      <c r="I33" s="3">
        <f t="shared" si="9"/>
        <v>150</v>
      </c>
      <c r="J33" s="104">
        <f t="shared" si="3"/>
        <v>20800</v>
      </c>
      <c r="K33" s="105">
        <f t="shared" si="8"/>
        <v>104</v>
      </c>
      <c r="L33" s="103">
        <f t="shared" si="1"/>
        <v>11440</v>
      </c>
      <c r="M33" s="6">
        <f t="shared" si="5"/>
        <v>11440</v>
      </c>
    </row>
    <row r="34" spans="1:13" ht="12">
      <c r="A34" s="53" t="s">
        <v>18</v>
      </c>
      <c r="B34" s="36" t="s">
        <v>123</v>
      </c>
      <c r="C34" s="26">
        <v>0</v>
      </c>
      <c r="D34" s="60">
        <v>0</v>
      </c>
      <c r="E34" s="25">
        <f t="shared" si="7"/>
        <v>0</v>
      </c>
      <c r="F34" s="5">
        <f t="shared" si="2"/>
        <v>0</v>
      </c>
      <c r="G34" s="4">
        <v>29</v>
      </c>
      <c r="H34" s="4">
        <v>23</v>
      </c>
      <c r="I34" s="3">
        <f t="shared" si="9"/>
        <v>52</v>
      </c>
      <c r="J34" s="104">
        <f t="shared" si="3"/>
        <v>5800</v>
      </c>
      <c r="K34" s="105">
        <f t="shared" si="8"/>
        <v>29</v>
      </c>
      <c r="L34" s="103">
        <f t="shared" si="1"/>
        <v>3190</v>
      </c>
      <c r="M34" s="6">
        <f t="shared" si="5"/>
        <v>3190</v>
      </c>
    </row>
    <row r="35" spans="1:13" ht="12">
      <c r="A35" s="53" t="s">
        <v>19</v>
      </c>
      <c r="B35" s="36" t="s">
        <v>123</v>
      </c>
      <c r="C35" s="26">
        <v>9922</v>
      </c>
      <c r="D35" s="60">
        <v>0</v>
      </c>
      <c r="E35" s="25">
        <f t="shared" si="7"/>
        <v>9922</v>
      </c>
      <c r="F35" s="5">
        <f aca="true" t="shared" si="10" ref="F35:F86">E35/100*75</f>
        <v>7441.5</v>
      </c>
      <c r="G35" s="4">
        <v>435</v>
      </c>
      <c r="H35" s="4">
        <v>195</v>
      </c>
      <c r="I35" s="3">
        <f t="shared" si="9"/>
        <v>630</v>
      </c>
      <c r="J35" s="104">
        <f aca="true" t="shared" si="11" ref="J35:J86">G35*200</f>
        <v>87000</v>
      </c>
      <c r="K35" s="105">
        <f t="shared" si="8"/>
        <v>435</v>
      </c>
      <c r="L35" s="103">
        <f t="shared" si="1"/>
        <v>47850</v>
      </c>
      <c r="M35" s="6">
        <f t="shared" si="5"/>
        <v>55291.5</v>
      </c>
    </row>
    <row r="36" spans="1:13" ht="12">
      <c r="A36" s="53" t="s">
        <v>20</v>
      </c>
      <c r="B36" s="36" t="s">
        <v>123</v>
      </c>
      <c r="C36" s="26">
        <v>0</v>
      </c>
      <c r="D36" s="60">
        <v>0</v>
      </c>
      <c r="E36" s="25">
        <f t="shared" si="7"/>
        <v>0</v>
      </c>
      <c r="F36" s="5">
        <f t="shared" si="10"/>
        <v>0</v>
      </c>
      <c r="G36" s="4">
        <v>27</v>
      </c>
      <c r="H36" s="4">
        <v>21</v>
      </c>
      <c r="I36" s="3">
        <f t="shared" si="9"/>
        <v>48</v>
      </c>
      <c r="J36" s="104">
        <f t="shared" si="11"/>
        <v>5400</v>
      </c>
      <c r="K36" s="105">
        <f t="shared" si="8"/>
        <v>27</v>
      </c>
      <c r="L36" s="103">
        <f t="shared" si="1"/>
        <v>2970</v>
      </c>
      <c r="M36" s="6">
        <f t="shared" si="5"/>
        <v>2970</v>
      </c>
    </row>
    <row r="37" spans="1:13" s="1" customFormat="1" ht="12">
      <c r="A37" s="55" t="s">
        <v>21</v>
      </c>
      <c r="B37" s="38" t="s">
        <v>123</v>
      </c>
      <c r="C37" s="27">
        <v>0</v>
      </c>
      <c r="D37" s="61"/>
      <c r="E37" s="28">
        <f t="shared" si="7"/>
        <v>0</v>
      </c>
      <c r="F37" s="8">
        <f t="shared" si="10"/>
        <v>0</v>
      </c>
      <c r="G37" s="7">
        <v>27</v>
      </c>
      <c r="H37" s="7">
        <v>406</v>
      </c>
      <c r="I37" s="19">
        <f t="shared" si="9"/>
        <v>433</v>
      </c>
      <c r="J37" s="109">
        <f t="shared" si="11"/>
        <v>5400</v>
      </c>
      <c r="K37" s="110">
        <f t="shared" si="8"/>
        <v>27</v>
      </c>
      <c r="L37" s="103">
        <f t="shared" si="1"/>
        <v>2970</v>
      </c>
      <c r="M37" s="46">
        <f t="shared" si="5"/>
        <v>2970</v>
      </c>
    </row>
    <row r="38" spans="1:13" s="1" customFormat="1" ht="12">
      <c r="A38" s="55" t="s">
        <v>94</v>
      </c>
      <c r="B38" s="38" t="s">
        <v>123</v>
      </c>
      <c r="C38" s="27">
        <v>0</v>
      </c>
      <c r="D38" s="61">
        <v>0</v>
      </c>
      <c r="E38" s="28">
        <f t="shared" si="7"/>
        <v>0</v>
      </c>
      <c r="F38" s="8">
        <f t="shared" si="10"/>
        <v>0</v>
      </c>
      <c r="G38" s="7">
        <v>6</v>
      </c>
      <c r="H38" s="7">
        <v>4</v>
      </c>
      <c r="I38" s="19">
        <f t="shared" si="9"/>
        <v>10</v>
      </c>
      <c r="J38" s="109">
        <f t="shared" si="11"/>
        <v>1200</v>
      </c>
      <c r="K38" s="110">
        <f t="shared" si="8"/>
        <v>6</v>
      </c>
      <c r="L38" s="103">
        <f t="shared" si="1"/>
        <v>660</v>
      </c>
      <c r="M38" s="46">
        <f t="shared" si="5"/>
        <v>660</v>
      </c>
    </row>
    <row r="39" spans="1:13" ht="12">
      <c r="A39" s="53" t="s">
        <v>22</v>
      </c>
      <c r="B39" s="86" t="s">
        <v>123</v>
      </c>
      <c r="C39" s="26">
        <v>10181</v>
      </c>
      <c r="D39" s="60">
        <v>0</v>
      </c>
      <c r="E39" s="25">
        <f t="shared" si="7"/>
        <v>10181</v>
      </c>
      <c r="F39" s="5">
        <f t="shared" si="10"/>
        <v>7635.75</v>
      </c>
      <c r="G39" s="4">
        <v>81</v>
      </c>
      <c r="H39" s="4">
        <v>60</v>
      </c>
      <c r="I39" s="3">
        <f t="shared" si="9"/>
        <v>141</v>
      </c>
      <c r="J39" s="104">
        <f t="shared" si="11"/>
        <v>16200</v>
      </c>
      <c r="K39" s="105">
        <f t="shared" si="8"/>
        <v>81</v>
      </c>
      <c r="L39" s="103">
        <f t="shared" si="1"/>
        <v>8910</v>
      </c>
      <c r="M39" s="6">
        <f t="shared" si="5"/>
        <v>16545.75</v>
      </c>
    </row>
    <row r="40" spans="1:13" ht="12">
      <c r="A40" s="53" t="s">
        <v>23</v>
      </c>
      <c r="B40" s="36" t="s">
        <v>123</v>
      </c>
      <c r="C40" s="26">
        <v>4365.5</v>
      </c>
      <c r="D40" s="60">
        <v>0</v>
      </c>
      <c r="E40" s="25">
        <f t="shared" si="7"/>
        <v>4365.5</v>
      </c>
      <c r="F40" s="5">
        <f t="shared" si="10"/>
        <v>3274.125</v>
      </c>
      <c r="G40" s="4">
        <v>169</v>
      </c>
      <c r="H40" s="4">
        <v>147</v>
      </c>
      <c r="I40" s="3">
        <f t="shared" si="9"/>
        <v>316</v>
      </c>
      <c r="J40" s="104">
        <f t="shared" si="11"/>
        <v>33800</v>
      </c>
      <c r="K40" s="105">
        <f t="shared" si="8"/>
        <v>169</v>
      </c>
      <c r="L40" s="103">
        <f t="shared" si="1"/>
        <v>18590</v>
      </c>
      <c r="M40" s="6">
        <f t="shared" si="5"/>
        <v>21864.125</v>
      </c>
    </row>
    <row r="41" spans="1:13" ht="12">
      <c r="A41" s="53" t="s">
        <v>24</v>
      </c>
      <c r="B41" s="86" t="s">
        <v>123</v>
      </c>
      <c r="C41" s="26">
        <v>3570</v>
      </c>
      <c r="D41" s="60">
        <v>0</v>
      </c>
      <c r="E41" s="25">
        <f t="shared" si="7"/>
        <v>3570</v>
      </c>
      <c r="F41" s="5">
        <f t="shared" si="10"/>
        <v>2677.5</v>
      </c>
      <c r="G41" s="4">
        <v>119</v>
      </c>
      <c r="H41" s="4">
        <v>199</v>
      </c>
      <c r="I41" s="3">
        <f t="shared" si="9"/>
        <v>318</v>
      </c>
      <c r="J41" s="104">
        <f t="shared" si="11"/>
        <v>23800</v>
      </c>
      <c r="K41" s="105">
        <f t="shared" si="8"/>
        <v>119</v>
      </c>
      <c r="L41" s="103">
        <f t="shared" si="1"/>
        <v>13090</v>
      </c>
      <c r="M41" s="6">
        <f t="shared" si="5"/>
        <v>15767.5</v>
      </c>
    </row>
    <row r="42" spans="1:13" ht="12">
      <c r="A42" s="58" t="s">
        <v>124</v>
      </c>
      <c r="B42" s="85" t="s">
        <v>155</v>
      </c>
      <c r="C42" s="27"/>
      <c r="D42" s="61">
        <v>0</v>
      </c>
      <c r="E42" s="28">
        <f t="shared" si="7"/>
        <v>0</v>
      </c>
      <c r="F42" s="8">
        <f t="shared" si="10"/>
        <v>0</v>
      </c>
      <c r="G42" s="7">
        <v>4</v>
      </c>
      <c r="H42" s="7">
        <v>31</v>
      </c>
      <c r="I42" s="19">
        <f t="shared" si="9"/>
        <v>35</v>
      </c>
      <c r="J42" s="109">
        <f t="shared" si="11"/>
        <v>800</v>
      </c>
      <c r="K42" s="110">
        <f t="shared" si="8"/>
        <v>4</v>
      </c>
      <c r="L42" s="103">
        <f t="shared" si="1"/>
        <v>440</v>
      </c>
      <c r="M42" s="46">
        <f t="shared" si="5"/>
        <v>440</v>
      </c>
    </row>
    <row r="43" spans="1:13" s="1" customFormat="1" ht="12">
      <c r="A43" s="98" t="s">
        <v>154</v>
      </c>
      <c r="B43" s="90"/>
      <c r="C43" s="91"/>
      <c r="D43" s="92"/>
      <c r="E43" s="93">
        <f t="shared" si="7"/>
        <v>0</v>
      </c>
      <c r="F43" s="94">
        <f t="shared" si="10"/>
        <v>0</v>
      </c>
      <c r="G43" s="95"/>
      <c r="H43" s="95"/>
      <c r="I43" s="96">
        <f t="shared" si="9"/>
        <v>0</v>
      </c>
      <c r="J43" s="112">
        <f t="shared" si="11"/>
        <v>0</v>
      </c>
      <c r="K43" s="113">
        <f t="shared" si="8"/>
        <v>0</v>
      </c>
      <c r="L43" s="111">
        <f t="shared" si="1"/>
        <v>0</v>
      </c>
      <c r="M43" s="97">
        <f t="shared" si="5"/>
        <v>0</v>
      </c>
    </row>
    <row r="44" spans="1:13" ht="12">
      <c r="A44" s="53" t="s">
        <v>100</v>
      </c>
      <c r="B44" s="36" t="s">
        <v>123</v>
      </c>
      <c r="C44" s="26">
        <v>626.8</v>
      </c>
      <c r="D44" s="60">
        <v>0</v>
      </c>
      <c r="E44" s="25">
        <f t="shared" si="7"/>
        <v>626.8</v>
      </c>
      <c r="F44" s="5">
        <f t="shared" si="10"/>
        <v>470.09999999999997</v>
      </c>
      <c r="G44" s="4">
        <v>77</v>
      </c>
      <c r="H44" s="4">
        <v>43</v>
      </c>
      <c r="I44" s="3">
        <f t="shared" si="9"/>
        <v>120</v>
      </c>
      <c r="J44" s="104">
        <f t="shared" si="11"/>
        <v>15400</v>
      </c>
      <c r="K44" s="105">
        <f t="shared" si="8"/>
        <v>77</v>
      </c>
      <c r="L44" s="103">
        <f t="shared" si="1"/>
        <v>8470</v>
      </c>
      <c r="M44" s="6">
        <f t="shared" si="5"/>
        <v>8940.1</v>
      </c>
    </row>
    <row r="45" spans="1:13" ht="12">
      <c r="A45" s="53" t="s">
        <v>90</v>
      </c>
      <c r="B45" s="36" t="s">
        <v>123</v>
      </c>
      <c r="C45" s="26">
        <v>0</v>
      </c>
      <c r="D45" s="60">
        <v>0</v>
      </c>
      <c r="E45" s="25">
        <f t="shared" si="7"/>
        <v>0</v>
      </c>
      <c r="F45" s="5">
        <f t="shared" si="10"/>
        <v>0</v>
      </c>
      <c r="G45" s="4">
        <v>22</v>
      </c>
      <c r="H45" s="4">
        <v>31</v>
      </c>
      <c r="I45" s="3">
        <f t="shared" si="9"/>
        <v>53</v>
      </c>
      <c r="J45" s="104">
        <f t="shared" si="11"/>
        <v>4400</v>
      </c>
      <c r="K45" s="105">
        <f t="shared" si="8"/>
        <v>22</v>
      </c>
      <c r="L45" s="103">
        <f t="shared" si="1"/>
        <v>2420</v>
      </c>
      <c r="M45" s="6">
        <f t="shared" si="5"/>
        <v>2420</v>
      </c>
    </row>
    <row r="46" spans="1:13" ht="12">
      <c r="A46" s="53" t="s">
        <v>89</v>
      </c>
      <c r="B46" s="36" t="s">
        <v>123</v>
      </c>
      <c r="C46" s="26">
        <v>14923.7</v>
      </c>
      <c r="D46" s="60"/>
      <c r="E46" s="25">
        <f t="shared" si="7"/>
        <v>14923.7</v>
      </c>
      <c r="F46" s="5">
        <f t="shared" si="10"/>
        <v>11192.775</v>
      </c>
      <c r="G46" s="4">
        <v>130</v>
      </c>
      <c r="H46" s="4">
        <v>146</v>
      </c>
      <c r="I46" s="3">
        <f t="shared" si="9"/>
        <v>276</v>
      </c>
      <c r="J46" s="104">
        <f t="shared" si="11"/>
        <v>26000</v>
      </c>
      <c r="K46" s="105">
        <f t="shared" si="8"/>
        <v>130</v>
      </c>
      <c r="L46" s="103">
        <f t="shared" si="1"/>
        <v>14300</v>
      </c>
      <c r="M46" s="6">
        <f t="shared" si="5"/>
        <v>25492.775</v>
      </c>
    </row>
    <row r="47" spans="1:13" s="1" customFormat="1" ht="12">
      <c r="A47" s="55" t="s">
        <v>117</v>
      </c>
      <c r="B47" s="38" t="s">
        <v>123</v>
      </c>
      <c r="C47" s="27">
        <v>5189.6</v>
      </c>
      <c r="D47" s="61">
        <v>0</v>
      </c>
      <c r="E47" s="28">
        <f t="shared" si="7"/>
        <v>5189.6</v>
      </c>
      <c r="F47" s="8">
        <f>E47/100*75</f>
        <v>3892.2000000000003</v>
      </c>
      <c r="G47" s="7">
        <v>3</v>
      </c>
      <c r="H47" s="7">
        <v>40</v>
      </c>
      <c r="I47" s="19">
        <f t="shared" si="9"/>
        <v>43</v>
      </c>
      <c r="J47" s="109">
        <f t="shared" si="11"/>
        <v>600</v>
      </c>
      <c r="K47" s="110">
        <f t="shared" si="8"/>
        <v>3</v>
      </c>
      <c r="L47" s="103">
        <f t="shared" si="1"/>
        <v>330</v>
      </c>
      <c r="M47" s="46">
        <f t="shared" si="5"/>
        <v>930</v>
      </c>
    </row>
    <row r="48" spans="1:13" s="1" customFormat="1" ht="12">
      <c r="A48" s="55" t="s">
        <v>25</v>
      </c>
      <c r="B48" s="38" t="s">
        <v>123</v>
      </c>
      <c r="C48" s="27">
        <v>9157</v>
      </c>
      <c r="D48" s="61">
        <v>0</v>
      </c>
      <c r="E48" s="28">
        <f t="shared" si="7"/>
        <v>9157</v>
      </c>
      <c r="F48" s="8">
        <f t="shared" si="10"/>
        <v>6867.749999999999</v>
      </c>
      <c r="G48" s="7">
        <v>144</v>
      </c>
      <c r="H48" s="7">
        <v>125</v>
      </c>
      <c r="I48" s="19">
        <f t="shared" si="9"/>
        <v>269</v>
      </c>
      <c r="J48" s="109">
        <f t="shared" si="11"/>
        <v>28800</v>
      </c>
      <c r="K48" s="110">
        <f aca="true" t="shared" si="12" ref="K48:K96">G48</f>
        <v>144</v>
      </c>
      <c r="L48" s="103">
        <f t="shared" si="1"/>
        <v>15840</v>
      </c>
      <c r="M48" s="46">
        <f t="shared" si="5"/>
        <v>22707.75</v>
      </c>
    </row>
    <row r="49" spans="1:13" ht="12">
      <c r="A49" s="53" t="s">
        <v>26</v>
      </c>
      <c r="B49" s="36" t="s">
        <v>123</v>
      </c>
      <c r="C49" s="26">
        <v>400</v>
      </c>
      <c r="D49" s="60">
        <v>0</v>
      </c>
      <c r="E49" s="25">
        <f aca="true" t="shared" si="13" ref="E49:E99">SUM(C49-D49)</f>
        <v>400</v>
      </c>
      <c r="F49" s="5">
        <f t="shared" si="10"/>
        <v>300</v>
      </c>
      <c r="G49" s="4">
        <v>140</v>
      </c>
      <c r="H49" s="4">
        <v>49</v>
      </c>
      <c r="I49" s="3">
        <f t="shared" si="9"/>
        <v>189</v>
      </c>
      <c r="J49" s="104">
        <f t="shared" si="11"/>
        <v>28000</v>
      </c>
      <c r="K49" s="105">
        <f t="shared" si="12"/>
        <v>140</v>
      </c>
      <c r="L49" s="103">
        <f t="shared" si="1"/>
        <v>15400</v>
      </c>
      <c r="M49" s="6">
        <f t="shared" si="5"/>
        <v>15700</v>
      </c>
    </row>
    <row r="50" spans="1:13" s="1" customFormat="1" ht="12">
      <c r="A50" s="55" t="s">
        <v>27</v>
      </c>
      <c r="B50" s="38" t="s">
        <v>123</v>
      </c>
      <c r="C50" s="27">
        <v>6810</v>
      </c>
      <c r="D50" s="61">
        <v>0</v>
      </c>
      <c r="E50" s="28">
        <f t="shared" si="13"/>
        <v>6810</v>
      </c>
      <c r="F50" s="8">
        <f t="shared" si="10"/>
        <v>5107.5</v>
      </c>
      <c r="G50" s="7">
        <v>67</v>
      </c>
      <c r="H50" s="7">
        <v>96</v>
      </c>
      <c r="I50" s="19">
        <f t="shared" si="9"/>
        <v>163</v>
      </c>
      <c r="J50" s="109">
        <f t="shared" si="11"/>
        <v>13400</v>
      </c>
      <c r="K50" s="110">
        <f t="shared" si="12"/>
        <v>67</v>
      </c>
      <c r="L50" s="103">
        <f t="shared" si="1"/>
        <v>7370</v>
      </c>
      <c r="M50" s="46">
        <f t="shared" si="5"/>
        <v>12477.5</v>
      </c>
    </row>
    <row r="51" spans="1:13" s="1" customFormat="1" ht="12">
      <c r="A51" s="55" t="s">
        <v>28</v>
      </c>
      <c r="B51" s="38" t="s">
        <v>123</v>
      </c>
      <c r="C51" s="27">
        <v>0</v>
      </c>
      <c r="D51" s="61">
        <v>0</v>
      </c>
      <c r="E51" s="28">
        <f t="shared" si="13"/>
        <v>0</v>
      </c>
      <c r="F51" s="8">
        <f t="shared" si="10"/>
        <v>0</v>
      </c>
      <c r="G51" s="7">
        <v>27</v>
      </c>
      <c r="H51" s="7">
        <v>36</v>
      </c>
      <c r="I51" s="19">
        <f t="shared" si="9"/>
        <v>63</v>
      </c>
      <c r="J51" s="109">
        <f t="shared" si="11"/>
        <v>5400</v>
      </c>
      <c r="K51" s="110">
        <f t="shared" si="12"/>
        <v>27</v>
      </c>
      <c r="L51" s="103">
        <f t="shared" si="1"/>
        <v>2970</v>
      </c>
      <c r="M51" s="46">
        <f t="shared" si="5"/>
        <v>2970</v>
      </c>
    </row>
    <row r="52" spans="1:13" ht="12">
      <c r="A52" s="53" t="s">
        <v>29</v>
      </c>
      <c r="B52" s="36" t="s">
        <v>123</v>
      </c>
      <c r="C52" s="26">
        <v>0</v>
      </c>
      <c r="D52" s="60">
        <v>0</v>
      </c>
      <c r="E52" s="25">
        <f t="shared" si="13"/>
        <v>0</v>
      </c>
      <c r="F52" s="5">
        <f t="shared" si="10"/>
        <v>0</v>
      </c>
      <c r="G52" s="4">
        <v>1</v>
      </c>
      <c r="H52" s="4">
        <v>28</v>
      </c>
      <c r="I52" s="3">
        <f t="shared" si="9"/>
        <v>29</v>
      </c>
      <c r="J52" s="104">
        <f t="shared" si="11"/>
        <v>200</v>
      </c>
      <c r="K52" s="105">
        <f t="shared" si="12"/>
        <v>1</v>
      </c>
      <c r="L52" s="103">
        <f t="shared" si="1"/>
        <v>110</v>
      </c>
      <c r="M52" s="6">
        <f t="shared" si="5"/>
        <v>110</v>
      </c>
    </row>
    <row r="53" spans="1:13" ht="12">
      <c r="A53" s="53" t="s">
        <v>30</v>
      </c>
      <c r="B53" s="86" t="s">
        <v>123</v>
      </c>
      <c r="C53" s="26">
        <v>9421.98</v>
      </c>
      <c r="D53" s="60">
        <v>0</v>
      </c>
      <c r="E53" s="25">
        <f t="shared" si="13"/>
        <v>9421.98</v>
      </c>
      <c r="F53" s="5">
        <f t="shared" si="10"/>
        <v>7066.485</v>
      </c>
      <c r="G53" s="4">
        <v>294</v>
      </c>
      <c r="H53" s="4">
        <v>180</v>
      </c>
      <c r="I53" s="3">
        <f t="shared" si="9"/>
        <v>474</v>
      </c>
      <c r="J53" s="104">
        <f t="shared" si="11"/>
        <v>58800</v>
      </c>
      <c r="K53" s="105">
        <f t="shared" si="12"/>
        <v>294</v>
      </c>
      <c r="L53" s="103">
        <f t="shared" si="1"/>
        <v>32340</v>
      </c>
      <c r="M53" s="6">
        <f t="shared" si="5"/>
        <v>39406.485</v>
      </c>
    </row>
    <row r="54" spans="1:13" ht="12">
      <c r="A54" s="53" t="s">
        <v>31</v>
      </c>
      <c r="B54" s="36" t="s">
        <v>123</v>
      </c>
      <c r="C54" s="26">
        <v>43189</v>
      </c>
      <c r="D54" s="60">
        <v>0</v>
      </c>
      <c r="E54" s="25">
        <f t="shared" si="13"/>
        <v>43189</v>
      </c>
      <c r="F54" s="5">
        <f t="shared" si="10"/>
        <v>32391.75</v>
      </c>
      <c r="G54" s="4">
        <v>352</v>
      </c>
      <c r="H54" s="4">
        <v>198</v>
      </c>
      <c r="I54" s="3">
        <f t="shared" si="9"/>
        <v>550</v>
      </c>
      <c r="J54" s="104">
        <f t="shared" si="11"/>
        <v>70400</v>
      </c>
      <c r="K54" s="105">
        <f t="shared" si="12"/>
        <v>352</v>
      </c>
      <c r="L54" s="103">
        <f t="shared" si="1"/>
        <v>38720</v>
      </c>
      <c r="M54" s="6">
        <f aca="true" t="shared" si="14" ref="M54:M114">IF(F54&gt;(G54*200),(G54*200),F54)+L54</f>
        <v>71111.75</v>
      </c>
    </row>
    <row r="55" spans="1:13" ht="12">
      <c r="A55" s="53" t="s">
        <v>36</v>
      </c>
      <c r="B55" s="36" t="s">
        <v>123</v>
      </c>
      <c r="C55" s="26">
        <v>62177</v>
      </c>
      <c r="D55" s="60">
        <v>0</v>
      </c>
      <c r="E55" s="25">
        <f t="shared" si="13"/>
        <v>62177</v>
      </c>
      <c r="F55" s="5">
        <f t="shared" si="10"/>
        <v>46632.75</v>
      </c>
      <c r="G55" s="4">
        <v>406</v>
      </c>
      <c r="H55" s="4">
        <v>355</v>
      </c>
      <c r="I55" s="3">
        <f t="shared" si="9"/>
        <v>761</v>
      </c>
      <c r="J55" s="104">
        <f t="shared" si="11"/>
        <v>81200</v>
      </c>
      <c r="K55" s="105">
        <f t="shared" si="12"/>
        <v>406</v>
      </c>
      <c r="L55" s="103">
        <f t="shared" si="1"/>
        <v>44660</v>
      </c>
      <c r="M55" s="6">
        <f t="shared" si="14"/>
        <v>91292.75</v>
      </c>
    </row>
    <row r="56" spans="1:13" ht="12">
      <c r="A56" s="53" t="s">
        <v>32</v>
      </c>
      <c r="B56" s="36" t="s">
        <v>123</v>
      </c>
      <c r="C56" s="26">
        <v>0</v>
      </c>
      <c r="D56" s="60">
        <v>0</v>
      </c>
      <c r="E56" s="25">
        <f t="shared" si="13"/>
        <v>0</v>
      </c>
      <c r="F56" s="5">
        <f t="shared" si="10"/>
        <v>0</v>
      </c>
      <c r="G56" s="4">
        <v>30</v>
      </c>
      <c r="H56" s="4">
        <v>28</v>
      </c>
      <c r="I56" s="3">
        <f t="shared" si="9"/>
        <v>58</v>
      </c>
      <c r="J56" s="104">
        <f t="shared" si="11"/>
        <v>6000</v>
      </c>
      <c r="K56" s="105">
        <f t="shared" si="12"/>
        <v>30</v>
      </c>
      <c r="L56" s="103">
        <f t="shared" si="1"/>
        <v>3300</v>
      </c>
      <c r="M56" s="6">
        <f t="shared" si="14"/>
        <v>3300</v>
      </c>
    </row>
    <row r="57" spans="1:13" ht="12">
      <c r="A57" s="53" t="s">
        <v>101</v>
      </c>
      <c r="B57" s="36" t="s">
        <v>123</v>
      </c>
      <c r="C57" s="26">
        <v>47823.8</v>
      </c>
      <c r="D57" s="60">
        <v>0</v>
      </c>
      <c r="E57" s="25">
        <f t="shared" si="13"/>
        <v>47823.8</v>
      </c>
      <c r="F57" s="5">
        <f t="shared" si="10"/>
        <v>35867.850000000006</v>
      </c>
      <c r="G57" s="4">
        <v>380</v>
      </c>
      <c r="H57" s="4">
        <v>247</v>
      </c>
      <c r="I57" s="3">
        <f t="shared" si="9"/>
        <v>627</v>
      </c>
      <c r="J57" s="104">
        <f t="shared" si="11"/>
        <v>76000</v>
      </c>
      <c r="K57" s="105">
        <f t="shared" si="12"/>
        <v>380</v>
      </c>
      <c r="L57" s="103">
        <f t="shared" si="1"/>
        <v>41800</v>
      </c>
      <c r="M57" s="6">
        <f t="shared" si="14"/>
        <v>77667.85</v>
      </c>
    </row>
    <row r="58" spans="1:13" s="1" customFormat="1" ht="12">
      <c r="A58" s="55" t="s">
        <v>33</v>
      </c>
      <c r="B58" s="38" t="s">
        <v>123</v>
      </c>
      <c r="C58" s="27">
        <v>9680</v>
      </c>
      <c r="D58" s="61"/>
      <c r="E58" s="28">
        <f t="shared" si="13"/>
        <v>9680</v>
      </c>
      <c r="F58" s="8">
        <f t="shared" si="10"/>
        <v>7260</v>
      </c>
      <c r="G58" s="7">
        <v>181</v>
      </c>
      <c r="H58" s="7">
        <v>27</v>
      </c>
      <c r="I58" s="19">
        <f aca="true" t="shared" si="15" ref="I58:I109">SUM(G58+H58)</f>
        <v>208</v>
      </c>
      <c r="J58" s="109">
        <f t="shared" si="11"/>
        <v>36200</v>
      </c>
      <c r="K58" s="110">
        <f t="shared" si="12"/>
        <v>181</v>
      </c>
      <c r="L58" s="103">
        <f t="shared" si="1"/>
        <v>19910</v>
      </c>
      <c r="M58" s="46">
        <f t="shared" si="14"/>
        <v>27170</v>
      </c>
    </row>
    <row r="59" spans="1:13" ht="12">
      <c r="A59" s="54" t="s">
        <v>34</v>
      </c>
      <c r="B59" s="37"/>
      <c r="C59" s="29"/>
      <c r="D59" s="62">
        <v>0</v>
      </c>
      <c r="E59" s="31">
        <f t="shared" si="13"/>
        <v>0</v>
      </c>
      <c r="F59" s="30">
        <f t="shared" si="10"/>
        <v>0</v>
      </c>
      <c r="G59" s="32"/>
      <c r="H59" s="32"/>
      <c r="I59" s="33">
        <f t="shared" si="15"/>
        <v>0</v>
      </c>
      <c r="J59" s="106">
        <f t="shared" si="11"/>
        <v>0</v>
      </c>
      <c r="K59" s="107">
        <f t="shared" si="12"/>
        <v>0</v>
      </c>
      <c r="L59" s="103">
        <f t="shared" si="1"/>
        <v>0</v>
      </c>
      <c r="M59" s="34">
        <f t="shared" si="14"/>
        <v>0</v>
      </c>
    </row>
    <row r="60" spans="1:13" ht="12">
      <c r="A60" s="53" t="s">
        <v>35</v>
      </c>
      <c r="B60" s="36" t="s">
        <v>123</v>
      </c>
      <c r="C60" s="26">
        <v>0</v>
      </c>
      <c r="D60" s="60">
        <v>0</v>
      </c>
      <c r="E60" s="25">
        <f t="shared" si="13"/>
        <v>0</v>
      </c>
      <c r="F60" s="5">
        <f t="shared" si="10"/>
        <v>0</v>
      </c>
      <c r="G60" s="4">
        <v>17</v>
      </c>
      <c r="H60" s="4">
        <v>40</v>
      </c>
      <c r="I60" s="3">
        <f t="shared" si="15"/>
        <v>57</v>
      </c>
      <c r="J60" s="104">
        <f t="shared" si="11"/>
        <v>3400</v>
      </c>
      <c r="K60" s="105">
        <f t="shared" si="12"/>
        <v>17</v>
      </c>
      <c r="L60" s="103">
        <f t="shared" si="1"/>
        <v>1870</v>
      </c>
      <c r="M60" s="6">
        <f t="shared" si="14"/>
        <v>1870</v>
      </c>
    </row>
    <row r="61" spans="1:13" ht="12">
      <c r="A61" s="53" t="s">
        <v>37</v>
      </c>
      <c r="B61" s="36" t="s">
        <v>123</v>
      </c>
      <c r="C61" s="26">
        <v>550</v>
      </c>
      <c r="D61" s="60">
        <v>0</v>
      </c>
      <c r="E61" s="25">
        <f t="shared" si="13"/>
        <v>550</v>
      </c>
      <c r="F61" s="5">
        <f t="shared" si="10"/>
        <v>412.5</v>
      </c>
      <c r="G61" s="4">
        <v>41</v>
      </c>
      <c r="H61" s="4">
        <v>34</v>
      </c>
      <c r="I61" s="3">
        <f t="shared" si="15"/>
        <v>75</v>
      </c>
      <c r="J61" s="104">
        <f t="shared" si="11"/>
        <v>8200</v>
      </c>
      <c r="K61" s="105">
        <f t="shared" si="12"/>
        <v>41</v>
      </c>
      <c r="L61" s="103">
        <f t="shared" si="1"/>
        <v>4510</v>
      </c>
      <c r="M61" s="6">
        <f t="shared" si="14"/>
        <v>4922.5</v>
      </c>
    </row>
    <row r="62" spans="1:13" s="1" customFormat="1" ht="12">
      <c r="A62" s="55" t="s">
        <v>38</v>
      </c>
      <c r="B62" s="38" t="s">
        <v>123</v>
      </c>
      <c r="C62" s="27">
        <v>0</v>
      </c>
      <c r="D62" s="61">
        <v>0</v>
      </c>
      <c r="E62" s="28">
        <f t="shared" si="13"/>
        <v>0</v>
      </c>
      <c r="F62" s="8">
        <f t="shared" si="10"/>
        <v>0</v>
      </c>
      <c r="G62" s="7">
        <v>3</v>
      </c>
      <c r="H62" s="7">
        <v>74</v>
      </c>
      <c r="I62" s="19">
        <f t="shared" si="15"/>
        <v>77</v>
      </c>
      <c r="J62" s="109">
        <f t="shared" si="11"/>
        <v>600</v>
      </c>
      <c r="K62" s="110">
        <f t="shared" si="12"/>
        <v>3</v>
      </c>
      <c r="L62" s="103">
        <f t="shared" si="1"/>
        <v>330</v>
      </c>
      <c r="M62" s="46">
        <f t="shared" si="14"/>
        <v>330</v>
      </c>
    </row>
    <row r="63" spans="1:13" ht="12">
      <c r="A63" s="53" t="s">
        <v>39</v>
      </c>
      <c r="B63" s="36" t="s">
        <v>123</v>
      </c>
      <c r="C63" s="26">
        <v>0</v>
      </c>
      <c r="D63" s="60">
        <v>0</v>
      </c>
      <c r="E63" s="25">
        <f t="shared" si="13"/>
        <v>0</v>
      </c>
      <c r="F63" s="5">
        <f t="shared" si="10"/>
        <v>0</v>
      </c>
      <c r="G63" s="4">
        <v>76</v>
      </c>
      <c r="H63" s="4">
        <v>33</v>
      </c>
      <c r="I63" s="3">
        <f t="shared" si="15"/>
        <v>109</v>
      </c>
      <c r="J63" s="104">
        <f t="shared" si="11"/>
        <v>15200</v>
      </c>
      <c r="K63" s="105">
        <f t="shared" si="12"/>
        <v>76</v>
      </c>
      <c r="L63" s="103">
        <f t="shared" si="1"/>
        <v>8360</v>
      </c>
      <c r="M63" s="6">
        <f t="shared" si="14"/>
        <v>8360</v>
      </c>
    </row>
    <row r="64" spans="1:13" ht="12">
      <c r="A64" s="53" t="s">
        <v>114</v>
      </c>
      <c r="B64" s="36" t="s">
        <v>123</v>
      </c>
      <c r="C64" s="26">
        <v>2250</v>
      </c>
      <c r="D64" s="60">
        <v>0</v>
      </c>
      <c r="E64" s="25">
        <f t="shared" si="13"/>
        <v>2250</v>
      </c>
      <c r="F64" s="5">
        <f t="shared" si="10"/>
        <v>1687.5</v>
      </c>
      <c r="G64" s="4">
        <v>15</v>
      </c>
      <c r="H64" s="4">
        <v>58</v>
      </c>
      <c r="I64" s="3">
        <f t="shared" si="15"/>
        <v>73</v>
      </c>
      <c r="J64" s="104">
        <f t="shared" si="11"/>
        <v>3000</v>
      </c>
      <c r="K64" s="105">
        <f t="shared" si="12"/>
        <v>15</v>
      </c>
      <c r="L64" s="103">
        <f t="shared" si="1"/>
        <v>1650</v>
      </c>
      <c r="M64" s="6">
        <f t="shared" si="14"/>
        <v>3337.5</v>
      </c>
    </row>
    <row r="65" spans="1:13" ht="12">
      <c r="A65" s="53" t="s">
        <v>45</v>
      </c>
      <c r="B65" s="36" t="s">
        <v>123</v>
      </c>
      <c r="C65" s="26">
        <v>6815</v>
      </c>
      <c r="D65" s="60">
        <v>0</v>
      </c>
      <c r="E65" s="25">
        <f t="shared" si="13"/>
        <v>6815</v>
      </c>
      <c r="F65" s="5">
        <f t="shared" si="10"/>
        <v>5111.25</v>
      </c>
      <c r="G65" s="4">
        <v>190</v>
      </c>
      <c r="H65" s="4">
        <v>40</v>
      </c>
      <c r="I65" s="3">
        <f t="shared" si="15"/>
        <v>230</v>
      </c>
      <c r="J65" s="104">
        <f t="shared" si="11"/>
        <v>38000</v>
      </c>
      <c r="K65" s="105">
        <f t="shared" si="12"/>
        <v>190</v>
      </c>
      <c r="L65" s="103">
        <f t="shared" si="1"/>
        <v>20900</v>
      </c>
      <c r="M65" s="6">
        <f t="shared" si="14"/>
        <v>26011.25</v>
      </c>
    </row>
    <row r="66" spans="1:13" ht="12">
      <c r="A66" s="53" t="s">
        <v>91</v>
      </c>
      <c r="B66" s="36" t="s">
        <v>123</v>
      </c>
      <c r="C66" s="26">
        <v>4310</v>
      </c>
      <c r="D66" s="60">
        <v>0</v>
      </c>
      <c r="E66" s="25">
        <f t="shared" si="13"/>
        <v>4310</v>
      </c>
      <c r="F66" s="5">
        <f t="shared" si="10"/>
        <v>3232.5</v>
      </c>
      <c r="G66" s="4">
        <v>361</v>
      </c>
      <c r="H66" s="4">
        <v>274</v>
      </c>
      <c r="I66" s="3">
        <f t="shared" si="15"/>
        <v>635</v>
      </c>
      <c r="J66" s="104">
        <f t="shared" si="11"/>
        <v>72200</v>
      </c>
      <c r="K66" s="105">
        <f t="shared" si="12"/>
        <v>361</v>
      </c>
      <c r="L66" s="103">
        <f t="shared" si="1"/>
        <v>39710</v>
      </c>
      <c r="M66" s="6">
        <f t="shared" si="14"/>
        <v>42942.5</v>
      </c>
    </row>
    <row r="67" spans="1:13" s="1" customFormat="1" ht="12">
      <c r="A67" s="55" t="s">
        <v>46</v>
      </c>
      <c r="B67" s="85" t="s">
        <v>123</v>
      </c>
      <c r="C67" s="27">
        <v>0</v>
      </c>
      <c r="D67" s="61">
        <v>0</v>
      </c>
      <c r="E67" s="28">
        <f t="shared" si="13"/>
        <v>0</v>
      </c>
      <c r="F67" s="8">
        <f t="shared" si="10"/>
        <v>0</v>
      </c>
      <c r="G67" s="7">
        <v>17</v>
      </c>
      <c r="H67" s="7">
        <v>1</v>
      </c>
      <c r="I67" s="19">
        <f t="shared" si="15"/>
        <v>18</v>
      </c>
      <c r="J67" s="109">
        <f t="shared" si="11"/>
        <v>3400</v>
      </c>
      <c r="K67" s="110">
        <f t="shared" si="12"/>
        <v>17</v>
      </c>
      <c r="L67" s="103">
        <f aca="true" t="shared" si="16" ref="L67:L129">G67*110</f>
        <v>1870</v>
      </c>
      <c r="M67" s="46">
        <f t="shared" si="14"/>
        <v>1870</v>
      </c>
    </row>
    <row r="68" spans="1:13" ht="12">
      <c r="A68" s="53" t="s">
        <v>47</v>
      </c>
      <c r="B68" s="36" t="s">
        <v>123</v>
      </c>
      <c r="C68" s="26">
        <v>600</v>
      </c>
      <c r="D68" s="60">
        <v>0</v>
      </c>
      <c r="E68" s="25">
        <f t="shared" si="13"/>
        <v>600</v>
      </c>
      <c r="F68" s="5">
        <f t="shared" si="10"/>
        <v>450</v>
      </c>
      <c r="G68" s="4">
        <v>19</v>
      </c>
      <c r="H68" s="4">
        <v>19</v>
      </c>
      <c r="I68" s="3">
        <f t="shared" si="15"/>
        <v>38</v>
      </c>
      <c r="J68" s="104">
        <f t="shared" si="11"/>
        <v>3800</v>
      </c>
      <c r="K68" s="105">
        <f t="shared" si="12"/>
        <v>19</v>
      </c>
      <c r="L68" s="103">
        <f t="shared" si="16"/>
        <v>2090</v>
      </c>
      <c r="M68" s="6">
        <f t="shared" si="14"/>
        <v>2540</v>
      </c>
    </row>
    <row r="69" spans="1:13" ht="12">
      <c r="A69" s="53" t="s">
        <v>48</v>
      </c>
      <c r="B69" s="36" t="s">
        <v>123</v>
      </c>
      <c r="C69" s="26">
        <v>1500</v>
      </c>
      <c r="D69" s="60">
        <v>0</v>
      </c>
      <c r="E69" s="25">
        <f t="shared" si="13"/>
        <v>1500</v>
      </c>
      <c r="F69" s="5">
        <f t="shared" si="10"/>
        <v>1125</v>
      </c>
      <c r="G69" s="4">
        <v>21</v>
      </c>
      <c r="H69" s="4">
        <v>83</v>
      </c>
      <c r="I69" s="3">
        <f t="shared" si="15"/>
        <v>104</v>
      </c>
      <c r="J69" s="104">
        <f t="shared" si="11"/>
        <v>4200</v>
      </c>
      <c r="K69" s="105">
        <f t="shared" si="12"/>
        <v>21</v>
      </c>
      <c r="L69" s="103">
        <f t="shared" si="16"/>
        <v>2310</v>
      </c>
      <c r="M69" s="6">
        <f t="shared" si="14"/>
        <v>3435</v>
      </c>
    </row>
    <row r="70" spans="1:13" ht="12">
      <c r="A70" s="55" t="s">
        <v>132</v>
      </c>
      <c r="B70" s="38" t="s">
        <v>123</v>
      </c>
      <c r="C70" s="27">
        <v>150</v>
      </c>
      <c r="D70" s="61">
        <v>0</v>
      </c>
      <c r="E70" s="28">
        <f>SUM(C70-D70)</f>
        <v>150</v>
      </c>
      <c r="F70" s="8">
        <f>E70/100*75</f>
        <v>112.5</v>
      </c>
      <c r="G70" s="7">
        <v>54</v>
      </c>
      <c r="H70" s="7">
        <v>18</v>
      </c>
      <c r="I70" s="19">
        <f>SUM(G70+H70)</f>
        <v>72</v>
      </c>
      <c r="J70" s="109">
        <f>G70*200</f>
        <v>10800</v>
      </c>
      <c r="K70" s="110">
        <f>G70</f>
        <v>54</v>
      </c>
      <c r="L70" s="103">
        <f t="shared" si="16"/>
        <v>5940</v>
      </c>
      <c r="M70" s="46">
        <f>IF(F70&gt;(G70*200),(G70*200),F70)+L70</f>
        <v>6052.5</v>
      </c>
    </row>
    <row r="71" spans="1:13" ht="12">
      <c r="A71" s="89" t="s">
        <v>149</v>
      </c>
      <c r="B71" s="90"/>
      <c r="C71" s="91"/>
      <c r="D71" s="92">
        <v>0</v>
      </c>
      <c r="E71" s="93">
        <f t="shared" si="13"/>
        <v>0</v>
      </c>
      <c r="F71" s="94">
        <f t="shared" si="10"/>
        <v>0</v>
      </c>
      <c r="G71" s="95"/>
      <c r="H71" s="95"/>
      <c r="I71" s="96">
        <f t="shared" si="15"/>
        <v>0</v>
      </c>
      <c r="J71" s="112">
        <f t="shared" si="11"/>
        <v>0</v>
      </c>
      <c r="K71" s="113">
        <f t="shared" si="12"/>
        <v>0</v>
      </c>
      <c r="L71" s="111">
        <f t="shared" si="16"/>
        <v>0</v>
      </c>
      <c r="M71" s="97">
        <f t="shared" si="14"/>
        <v>0</v>
      </c>
    </row>
    <row r="72" spans="1:13" s="1" customFormat="1" ht="12">
      <c r="A72" s="55" t="s">
        <v>49</v>
      </c>
      <c r="B72" s="38" t="s">
        <v>123</v>
      </c>
      <c r="C72" s="27">
        <v>750</v>
      </c>
      <c r="D72" s="61">
        <v>0</v>
      </c>
      <c r="E72" s="28">
        <f t="shared" si="13"/>
        <v>750</v>
      </c>
      <c r="F72" s="8">
        <f t="shared" si="10"/>
        <v>562.5</v>
      </c>
      <c r="G72" s="7">
        <v>37</v>
      </c>
      <c r="H72" s="7">
        <v>69</v>
      </c>
      <c r="I72" s="19">
        <f t="shared" si="15"/>
        <v>106</v>
      </c>
      <c r="J72" s="109">
        <f t="shared" si="11"/>
        <v>7400</v>
      </c>
      <c r="K72" s="110">
        <f t="shared" si="12"/>
        <v>37</v>
      </c>
      <c r="L72" s="103">
        <f t="shared" si="16"/>
        <v>4070</v>
      </c>
      <c r="M72" s="46">
        <f t="shared" si="14"/>
        <v>4632.5</v>
      </c>
    </row>
    <row r="73" spans="1:13" ht="12">
      <c r="A73" s="53" t="s">
        <v>50</v>
      </c>
      <c r="B73" s="36" t="s">
        <v>123</v>
      </c>
      <c r="C73" s="26">
        <v>0</v>
      </c>
      <c r="D73" s="60">
        <v>0</v>
      </c>
      <c r="E73" s="25">
        <f t="shared" si="13"/>
        <v>0</v>
      </c>
      <c r="F73" s="5">
        <f t="shared" si="10"/>
        <v>0</v>
      </c>
      <c r="G73" s="4">
        <v>12</v>
      </c>
      <c r="H73" s="4">
        <v>36</v>
      </c>
      <c r="I73" s="3">
        <f t="shared" si="15"/>
        <v>48</v>
      </c>
      <c r="J73" s="104">
        <f t="shared" si="11"/>
        <v>2400</v>
      </c>
      <c r="K73" s="105">
        <f t="shared" si="12"/>
        <v>12</v>
      </c>
      <c r="L73" s="103">
        <f t="shared" si="16"/>
        <v>1320</v>
      </c>
      <c r="M73" s="6">
        <f t="shared" si="14"/>
        <v>1320</v>
      </c>
    </row>
    <row r="74" spans="1:13" s="1" customFormat="1" ht="12">
      <c r="A74" s="55" t="s">
        <v>141</v>
      </c>
      <c r="B74" s="38" t="s">
        <v>123</v>
      </c>
      <c r="C74" s="27">
        <v>22445</v>
      </c>
      <c r="D74" s="61">
        <v>0</v>
      </c>
      <c r="E74" s="28">
        <f t="shared" si="13"/>
        <v>22445</v>
      </c>
      <c r="F74" s="8">
        <f t="shared" si="10"/>
        <v>16833.75</v>
      </c>
      <c r="G74" s="7">
        <v>46</v>
      </c>
      <c r="H74" s="7">
        <v>202</v>
      </c>
      <c r="I74" s="19">
        <f t="shared" si="15"/>
        <v>248</v>
      </c>
      <c r="J74" s="109">
        <f t="shared" si="11"/>
        <v>9200</v>
      </c>
      <c r="K74" s="110">
        <f t="shared" si="12"/>
        <v>46</v>
      </c>
      <c r="L74" s="103">
        <f t="shared" si="16"/>
        <v>5060</v>
      </c>
      <c r="M74" s="46">
        <f t="shared" si="14"/>
        <v>14260</v>
      </c>
    </row>
    <row r="75" spans="1:13" ht="12">
      <c r="A75" s="53" t="s">
        <v>51</v>
      </c>
      <c r="B75" s="36" t="s">
        <v>123</v>
      </c>
      <c r="C75" s="26">
        <v>1800</v>
      </c>
      <c r="D75" s="60">
        <v>0</v>
      </c>
      <c r="E75" s="25">
        <f t="shared" si="13"/>
        <v>1800</v>
      </c>
      <c r="F75" s="5">
        <f t="shared" si="10"/>
        <v>1350</v>
      </c>
      <c r="G75" s="4">
        <v>55</v>
      </c>
      <c r="H75" s="4">
        <v>15</v>
      </c>
      <c r="I75" s="3">
        <f t="shared" si="15"/>
        <v>70</v>
      </c>
      <c r="J75" s="104">
        <f t="shared" si="11"/>
        <v>11000</v>
      </c>
      <c r="K75" s="105">
        <f t="shared" si="12"/>
        <v>55</v>
      </c>
      <c r="L75" s="103">
        <f t="shared" si="16"/>
        <v>6050</v>
      </c>
      <c r="M75" s="6">
        <f t="shared" si="14"/>
        <v>7400</v>
      </c>
    </row>
    <row r="76" spans="1:13" ht="12">
      <c r="A76" s="53" t="s">
        <v>52</v>
      </c>
      <c r="B76" s="36" t="s">
        <v>123</v>
      </c>
      <c r="C76" s="26">
        <v>0</v>
      </c>
      <c r="D76" s="60">
        <v>0</v>
      </c>
      <c r="E76" s="25">
        <f t="shared" si="13"/>
        <v>0</v>
      </c>
      <c r="F76" s="5">
        <f t="shared" si="10"/>
        <v>0</v>
      </c>
      <c r="G76" s="4">
        <v>17</v>
      </c>
      <c r="H76" s="4">
        <v>46</v>
      </c>
      <c r="I76" s="3">
        <f t="shared" si="15"/>
        <v>63</v>
      </c>
      <c r="J76" s="104">
        <f t="shared" si="11"/>
        <v>3400</v>
      </c>
      <c r="K76" s="105">
        <f t="shared" si="12"/>
        <v>17</v>
      </c>
      <c r="L76" s="103">
        <f t="shared" si="16"/>
        <v>1870</v>
      </c>
      <c r="M76" s="6">
        <f t="shared" si="14"/>
        <v>1870</v>
      </c>
    </row>
    <row r="77" spans="1:13" s="1" customFormat="1" ht="12">
      <c r="A77" s="55" t="s">
        <v>53</v>
      </c>
      <c r="B77" s="38" t="s">
        <v>123</v>
      </c>
      <c r="C77" s="27">
        <v>20050.5</v>
      </c>
      <c r="D77" s="61">
        <v>0</v>
      </c>
      <c r="E77" s="28">
        <f t="shared" si="13"/>
        <v>20050.5</v>
      </c>
      <c r="F77" s="8">
        <f t="shared" si="10"/>
        <v>15037.875</v>
      </c>
      <c r="G77" s="7">
        <v>459</v>
      </c>
      <c r="H77" s="7">
        <v>278</v>
      </c>
      <c r="I77" s="19">
        <f t="shared" si="15"/>
        <v>737</v>
      </c>
      <c r="J77" s="109">
        <f t="shared" si="11"/>
        <v>91800</v>
      </c>
      <c r="K77" s="110">
        <f t="shared" si="12"/>
        <v>459</v>
      </c>
      <c r="L77" s="103">
        <f t="shared" si="16"/>
        <v>50490</v>
      </c>
      <c r="M77" s="46">
        <f t="shared" si="14"/>
        <v>65527.875</v>
      </c>
    </row>
    <row r="78" spans="1:13" ht="12">
      <c r="A78" s="53" t="s">
        <v>54</v>
      </c>
      <c r="B78" s="36" t="s">
        <v>123</v>
      </c>
      <c r="C78" s="26">
        <v>8185.81</v>
      </c>
      <c r="D78" s="60">
        <v>0</v>
      </c>
      <c r="E78" s="25">
        <f t="shared" si="13"/>
        <v>8185.81</v>
      </c>
      <c r="F78" s="5">
        <f t="shared" si="10"/>
        <v>6139.357500000001</v>
      </c>
      <c r="G78" s="4">
        <v>192</v>
      </c>
      <c r="H78" s="4">
        <v>107</v>
      </c>
      <c r="I78" s="3">
        <f t="shared" si="15"/>
        <v>299</v>
      </c>
      <c r="J78" s="104">
        <f t="shared" si="11"/>
        <v>38400</v>
      </c>
      <c r="K78" s="105">
        <f t="shared" si="12"/>
        <v>192</v>
      </c>
      <c r="L78" s="103">
        <f t="shared" si="16"/>
        <v>21120</v>
      </c>
      <c r="M78" s="6">
        <f t="shared" si="14"/>
        <v>27259.357500000002</v>
      </c>
    </row>
    <row r="79" spans="1:13" ht="12">
      <c r="A79" s="55" t="s">
        <v>128</v>
      </c>
      <c r="B79" s="38" t="s">
        <v>123</v>
      </c>
      <c r="C79" s="27">
        <v>0</v>
      </c>
      <c r="D79" s="61">
        <v>0</v>
      </c>
      <c r="E79" s="28">
        <f t="shared" si="13"/>
        <v>0</v>
      </c>
      <c r="F79" s="8">
        <f t="shared" si="10"/>
        <v>0</v>
      </c>
      <c r="G79" s="7">
        <v>44</v>
      </c>
      <c r="H79" s="7">
        <v>57</v>
      </c>
      <c r="I79" s="19">
        <f t="shared" si="15"/>
        <v>101</v>
      </c>
      <c r="J79" s="109">
        <f t="shared" si="11"/>
        <v>8800</v>
      </c>
      <c r="K79" s="110">
        <f t="shared" si="12"/>
        <v>44</v>
      </c>
      <c r="L79" s="103">
        <f t="shared" si="16"/>
        <v>4840</v>
      </c>
      <c r="M79" s="46">
        <f t="shared" si="14"/>
        <v>4840</v>
      </c>
    </row>
    <row r="80" spans="1:13" s="1" customFormat="1" ht="12">
      <c r="A80" s="55" t="s">
        <v>138</v>
      </c>
      <c r="B80" s="38" t="s">
        <v>123</v>
      </c>
      <c r="C80" s="27">
        <v>0</v>
      </c>
      <c r="D80" s="60">
        <v>0</v>
      </c>
      <c r="E80" s="25">
        <f t="shared" si="13"/>
        <v>0</v>
      </c>
      <c r="F80" s="5">
        <f t="shared" si="10"/>
        <v>0</v>
      </c>
      <c r="G80" s="7">
        <v>59</v>
      </c>
      <c r="H80" s="7">
        <v>550</v>
      </c>
      <c r="I80" s="3">
        <f t="shared" si="15"/>
        <v>609</v>
      </c>
      <c r="J80" s="104">
        <f t="shared" si="11"/>
        <v>11800</v>
      </c>
      <c r="K80" s="110">
        <f t="shared" si="12"/>
        <v>59</v>
      </c>
      <c r="L80" s="103">
        <f t="shared" si="16"/>
        <v>6490</v>
      </c>
      <c r="M80" s="6">
        <f t="shared" si="14"/>
        <v>6490</v>
      </c>
    </row>
    <row r="81" spans="1:13" ht="12">
      <c r="A81" s="53" t="s">
        <v>55</v>
      </c>
      <c r="B81" s="36" t="s">
        <v>123</v>
      </c>
      <c r="C81" s="26">
        <v>0</v>
      </c>
      <c r="D81" s="60">
        <v>0</v>
      </c>
      <c r="E81" s="25">
        <f t="shared" si="13"/>
        <v>0</v>
      </c>
      <c r="F81" s="5">
        <f t="shared" si="10"/>
        <v>0</v>
      </c>
      <c r="G81" s="4">
        <v>47</v>
      </c>
      <c r="H81" s="4">
        <v>44</v>
      </c>
      <c r="I81" s="3">
        <f t="shared" si="15"/>
        <v>91</v>
      </c>
      <c r="J81" s="104">
        <f t="shared" si="11"/>
        <v>9400</v>
      </c>
      <c r="K81" s="105">
        <f t="shared" si="12"/>
        <v>47</v>
      </c>
      <c r="L81" s="103">
        <f t="shared" si="16"/>
        <v>5170</v>
      </c>
      <c r="M81" s="6">
        <f t="shared" si="14"/>
        <v>5170</v>
      </c>
    </row>
    <row r="82" spans="1:13" ht="12">
      <c r="A82" s="53" t="s">
        <v>56</v>
      </c>
      <c r="B82" s="36" t="s">
        <v>123</v>
      </c>
      <c r="C82" s="26">
        <v>0</v>
      </c>
      <c r="D82" s="60">
        <v>0</v>
      </c>
      <c r="E82" s="25">
        <f t="shared" si="13"/>
        <v>0</v>
      </c>
      <c r="F82" s="5">
        <f t="shared" si="10"/>
        <v>0</v>
      </c>
      <c r="G82" s="4">
        <v>221</v>
      </c>
      <c r="H82" s="4">
        <v>175</v>
      </c>
      <c r="I82" s="3">
        <f t="shared" si="15"/>
        <v>396</v>
      </c>
      <c r="J82" s="104">
        <f t="shared" si="11"/>
        <v>44200</v>
      </c>
      <c r="K82" s="105">
        <f t="shared" si="12"/>
        <v>221</v>
      </c>
      <c r="L82" s="103">
        <f t="shared" si="16"/>
        <v>24310</v>
      </c>
      <c r="M82" s="6">
        <f t="shared" si="14"/>
        <v>24310</v>
      </c>
    </row>
    <row r="83" spans="1:13" s="1" customFormat="1" ht="12">
      <c r="A83" s="55" t="s">
        <v>57</v>
      </c>
      <c r="B83" s="85" t="s">
        <v>123</v>
      </c>
      <c r="C83" s="27">
        <v>0</v>
      </c>
      <c r="D83" s="61">
        <v>0</v>
      </c>
      <c r="E83" s="28">
        <f t="shared" si="13"/>
        <v>0</v>
      </c>
      <c r="F83" s="8">
        <f t="shared" si="10"/>
        <v>0</v>
      </c>
      <c r="G83" s="7">
        <v>19</v>
      </c>
      <c r="H83" s="7">
        <v>8</v>
      </c>
      <c r="I83" s="19">
        <f t="shared" si="15"/>
        <v>27</v>
      </c>
      <c r="J83" s="109">
        <f t="shared" si="11"/>
        <v>3800</v>
      </c>
      <c r="K83" s="110">
        <f t="shared" si="12"/>
        <v>19</v>
      </c>
      <c r="L83" s="103">
        <f t="shared" si="16"/>
        <v>2090</v>
      </c>
      <c r="M83" s="46">
        <f t="shared" si="14"/>
        <v>2090</v>
      </c>
    </row>
    <row r="84" spans="1:13" s="1" customFormat="1" ht="12">
      <c r="A84" s="55" t="s">
        <v>58</v>
      </c>
      <c r="B84" s="85" t="s">
        <v>123</v>
      </c>
      <c r="C84" s="27">
        <v>0</v>
      </c>
      <c r="D84" s="61">
        <v>0</v>
      </c>
      <c r="E84" s="28">
        <f t="shared" si="13"/>
        <v>0</v>
      </c>
      <c r="F84" s="8">
        <f t="shared" si="10"/>
        <v>0</v>
      </c>
      <c r="G84" s="7">
        <v>27</v>
      </c>
      <c r="H84" s="7">
        <v>10</v>
      </c>
      <c r="I84" s="19">
        <f t="shared" si="15"/>
        <v>37</v>
      </c>
      <c r="J84" s="109">
        <f t="shared" si="11"/>
        <v>5400</v>
      </c>
      <c r="K84" s="110">
        <f t="shared" si="12"/>
        <v>27</v>
      </c>
      <c r="L84" s="103">
        <f t="shared" si="16"/>
        <v>2970</v>
      </c>
      <c r="M84" s="46">
        <f t="shared" si="14"/>
        <v>2970</v>
      </c>
    </row>
    <row r="85" spans="1:13" ht="12">
      <c r="A85" s="53" t="s">
        <v>142</v>
      </c>
      <c r="B85" s="36" t="s">
        <v>123</v>
      </c>
      <c r="C85" s="26">
        <v>2125</v>
      </c>
      <c r="D85" s="60">
        <v>0</v>
      </c>
      <c r="E85" s="25">
        <f t="shared" si="13"/>
        <v>2125</v>
      </c>
      <c r="F85" s="5">
        <f t="shared" si="10"/>
        <v>1593.75</v>
      </c>
      <c r="G85" s="4">
        <v>129</v>
      </c>
      <c r="H85" s="4">
        <v>38</v>
      </c>
      <c r="I85" s="3">
        <f t="shared" si="15"/>
        <v>167</v>
      </c>
      <c r="J85" s="104">
        <f t="shared" si="11"/>
        <v>25800</v>
      </c>
      <c r="K85" s="105">
        <f t="shared" si="12"/>
        <v>129</v>
      </c>
      <c r="L85" s="103">
        <f t="shared" si="16"/>
        <v>14190</v>
      </c>
      <c r="M85" s="6">
        <f t="shared" si="14"/>
        <v>15783.75</v>
      </c>
    </row>
    <row r="86" spans="1:13" ht="12">
      <c r="A86" s="53" t="s">
        <v>59</v>
      </c>
      <c r="B86" s="36" t="s">
        <v>123</v>
      </c>
      <c r="C86" s="26">
        <v>1800</v>
      </c>
      <c r="D86" s="60">
        <v>0</v>
      </c>
      <c r="E86" s="25">
        <f t="shared" si="13"/>
        <v>1800</v>
      </c>
      <c r="F86" s="5">
        <f t="shared" si="10"/>
        <v>1350</v>
      </c>
      <c r="G86" s="4">
        <v>148</v>
      </c>
      <c r="H86" s="4">
        <v>25</v>
      </c>
      <c r="I86" s="3">
        <f t="shared" si="15"/>
        <v>173</v>
      </c>
      <c r="J86" s="104">
        <f t="shared" si="11"/>
        <v>29600</v>
      </c>
      <c r="K86" s="105">
        <f t="shared" si="12"/>
        <v>148</v>
      </c>
      <c r="L86" s="103">
        <f t="shared" si="16"/>
        <v>16280</v>
      </c>
      <c r="M86" s="6">
        <f t="shared" si="14"/>
        <v>17630</v>
      </c>
    </row>
    <row r="87" spans="1:13" ht="12">
      <c r="A87" s="55" t="s">
        <v>60</v>
      </c>
      <c r="B87" s="38" t="s">
        <v>123</v>
      </c>
      <c r="C87" s="27">
        <v>4550</v>
      </c>
      <c r="D87" s="61">
        <v>0</v>
      </c>
      <c r="E87" s="28">
        <f t="shared" si="13"/>
        <v>4550</v>
      </c>
      <c r="F87" s="8">
        <f aca="true" t="shared" si="17" ref="F87:F128">E87/100*75</f>
        <v>3412.5</v>
      </c>
      <c r="G87" s="7">
        <v>190</v>
      </c>
      <c r="H87" s="7">
        <v>76</v>
      </c>
      <c r="I87" s="19">
        <f t="shared" si="15"/>
        <v>266</v>
      </c>
      <c r="J87" s="109">
        <f aca="true" t="shared" si="18" ref="J87:J128">G87*200</f>
        <v>38000</v>
      </c>
      <c r="K87" s="110">
        <f t="shared" si="12"/>
        <v>190</v>
      </c>
      <c r="L87" s="103">
        <f t="shared" si="16"/>
        <v>20900</v>
      </c>
      <c r="M87" s="46">
        <f t="shared" si="14"/>
        <v>24312.5</v>
      </c>
    </row>
    <row r="88" spans="1:13" s="1" customFormat="1" ht="12">
      <c r="A88" s="55" t="s">
        <v>115</v>
      </c>
      <c r="B88" s="38" t="s">
        <v>123</v>
      </c>
      <c r="C88" s="27">
        <v>0</v>
      </c>
      <c r="D88" s="61">
        <v>0</v>
      </c>
      <c r="E88" s="28">
        <f t="shared" si="13"/>
        <v>0</v>
      </c>
      <c r="F88" s="8">
        <f t="shared" si="17"/>
        <v>0</v>
      </c>
      <c r="G88" s="7">
        <v>7</v>
      </c>
      <c r="H88" s="7">
        <v>74</v>
      </c>
      <c r="I88" s="19">
        <f t="shared" si="15"/>
        <v>81</v>
      </c>
      <c r="J88" s="109">
        <f t="shared" si="18"/>
        <v>1400</v>
      </c>
      <c r="K88" s="110">
        <f t="shared" si="12"/>
        <v>7</v>
      </c>
      <c r="L88" s="103">
        <f t="shared" si="16"/>
        <v>770</v>
      </c>
      <c r="M88" s="46">
        <f t="shared" si="14"/>
        <v>770</v>
      </c>
    </row>
    <row r="89" spans="1:13" ht="12">
      <c r="A89" s="53" t="s">
        <v>61</v>
      </c>
      <c r="B89" s="86" t="s">
        <v>123</v>
      </c>
      <c r="C89" s="26">
        <v>0</v>
      </c>
      <c r="D89" s="60">
        <v>0</v>
      </c>
      <c r="E89" s="25">
        <f t="shared" si="13"/>
        <v>0</v>
      </c>
      <c r="F89" s="5">
        <f t="shared" si="17"/>
        <v>0</v>
      </c>
      <c r="G89" s="4">
        <v>7</v>
      </c>
      <c r="H89" s="4">
        <v>0</v>
      </c>
      <c r="I89" s="3">
        <f t="shared" si="15"/>
        <v>7</v>
      </c>
      <c r="J89" s="104">
        <f t="shared" si="18"/>
        <v>1400</v>
      </c>
      <c r="K89" s="105">
        <f t="shared" si="12"/>
        <v>7</v>
      </c>
      <c r="L89" s="103">
        <f t="shared" si="16"/>
        <v>770</v>
      </c>
      <c r="M89" s="6">
        <f t="shared" si="14"/>
        <v>770</v>
      </c>
    </row>
    <row r="90" spans="1:13" ht="12">
      <c r="A90" s="55" t="s">
        <v>62</v>
      </c>
      <c r="B90" s="38" t="s">
        <v>123</v>
      </c>
      <c r="C90" s="27">
        <v>0</v>
      </c>
      <c r="D90" s="61">
        <v>0</v>
      </c>
      <c r="E90" s="28">
        <f t="shared" si="13"/>
        <v>0</v>
      </c>
      <c r="F90" s="8">
        <f t="shared" si="17"/>
        <v>0</v>
      </c>
      <c r="G90" s="7">
        <v>27</v>
      </c>
      <c r="H90" s="7">
        <v>7</v>
      </c>
      <c r="I90" s="19">
        <f t="shared" si="15"/>
        <v>34</v>
      </c>
      <c r="J90" s="109">
        <f t="shared" si="18"/>
        <v>5400</v>
      </c>
      <c r="K90" s="110">
        <f t="shared" si="12"/>
        <v>27</v>
      </c>
      <c r="L90" s="103">
        <f t="shared" si="16"/>
        <v>2970</v>
      </c>
      <c r="M90" s="46">
        <f t="shared" si="14"/>
        <v>2970</v>
      </c>
    </row>
    <row r="91" spans="1:13" ht="12">
      <c r="A91" s="53" t="s">
        <v>63</v>
      </c>
      <c r="B91" s="36" t="s">
        <v>123</v>
      </c>
      <c r="C91" s="26">
        <v>0</v>
      </c>
      <c r="D91" s="60">
        <v>0</v>
      </c>
      <c r="E91" s="25">
        <f t="shared" si="13"/>
        <v>0</v>
      </c>
      <c r="F91" s="5">
        <f t="shared" si="17"/>
        <v>0</v>
      </c>
      <c r="G91" s="4">
        <v>37</v>
      </c>
      <c r="H91" s="4">
        <v>28</v>
      </c>
      <c r="I91" s="3">
        <f t="shared" si="15"/>
        <v>65</v>
      </c>
      <c r="J91" s="104">
        <f t="shared" si="18"/>
        <v>7400</v>
      </c>
      <c r="K91" s="105">
        <f t="shared" si="12"/>
        <v>37</v>
      </c>
      <c r="L91" s="103">
        <f t="shared" si="16"/>
        <v>4070</v>
      </c>
      <c r="M91" s="6">
        <f t="shared" si="14"/>
        <v>4070</v>
      </c>
    </row>
    <row r="92" spans="1:13" ht="12">
      <c r="A92" s="53" t="s">
        <v>64</v>
      </c>
      <c r="B92" s="36" t="s">
        <v>123</v>
      </c>
      <c r="C92" s="26">
        <v>48309</v>
      </c>
      <c r="D92" s="60"/>
      <c r="E92" s="25">
        <f t="shared" si="13"/>
        <v>48309</v>
      </c>
      <c r="F92" s="5">
        <f t="shared" si="17"/>
        <v>36231.75</v>
      </c>
      <c r="G92" s="4">
        <v>284</v>
      </c>
      <c r="H92" s="4">
        <v>188</v>
      </c>
      <c r="I92" s="3">
        <f t="shared" si="15"/>
        <v>472</v>
      </c>
      <c r="J92" s="104">
        <f t="shared" si="18"/>
        <v>56800</v>
      </c>
      <c r="K92" s="105">
        <f t="shared" si="12"/>
        <v>284</v>
      </c>
      <c r="L92" s="103">
        <f t="shared" si="16"/>
        <v>31240</v>
      </c>
      <c r="M92" s="6">
        <f t="shared" si="14"/>
        <v>67471.75</v>
      </c>
    </row>
    <row r="93" spans="1:13" ht="12">
      <c r="A93" s="53" t="s">
        <v>65</v>
      </c>
      <c r="B93" s="36" t="s">
        <v>123</v>
      </c>
      <c r="C93" s="26">
        <v>0</v>
      </c>
      <c r="D93" s="60">
        <v>0</v>
      </c>
      <c r="E93" s="25">
        <f t="shared" si="13"/>
        <v>0</v>
      </c>
      <c r="F93" s="5">
        <f t="shared" si="17"/>
        <v>0</v>
      </c>
      <c r="G93" s="4">
        <v>17</v>
      </c>
      <c r="H93" s="4">
        <v>8</v>
      </c>
      <c r="I93" s="3">
        <f t="shared" si="15"/>
        <v>25</v>
      </c>
      <c r="J93" s="104">
        <f t="shared" si="18"/>
        <v>3400</v>
      </c>
      <c r="K93" s="105">
        <f t="shared" si="12"/>
        <v>17</v>
      </c>
      <c r="L93" s="103">
        <f t="shared" si="16"/>
        <v>1870</v>
      </c>
      <c r="M93" s="6">
        <f t="shared" si="14"/>
        <v>1870</v>
      </c>
    </row>
    <row r="94" spans="1:13" ht="12">
      <c r="A94" s="53" t="s">
        <v>66</v>
      </c>
      <c r="B94" s="36" t="s">
        <v>123</v>
      </c>
      <c r="C94" s="26">
        <v>0</v>
      </c>
      <c r="D94" s="60">
        <v>0</v>
      </c>
      <c r="E94" s="25">
        <f t="shared" si="13"/>
        <v>0</v>
      </c>
      <c r="F94" s="5">
        <f t="shared" si="17"/>
        <v>0</v>
      </c>
      <c r="G94" s="4">
        <v>65</v>
      </c>
      <c r="H94" s="4">
        <v>59</v>
      </c>
      <c r="I94" s="3">
        <f t="shared" si="15"/>
        <v>124</v>
      </c>
      <c r="J94" s="104">
        <f t="shared" si="18"/>
        <v>13000</v>
      </c>
      <c r="K94" s="105">
        <f t="shared" si="12"/>
        <v>65</v>
      </c>
      <c r="L94" s="103">
        <f t="shared" si="16"/>
        <v>7150</v>
      </c>
      <c r="M94" s="6">
        <f t="shared" si="14"/>
        <v>7150</v>
      </c>
    </row>
    <row r="95" spans="1:13" s="1" customFormat="1" ht="12">
      <c r="A95" s="55" t="s">
        <v>67</v>
      </c>
      <c r="B95" s="38" t="s">
        <v>123</v>
      </c>
      <c r="C95" s="27">
        <v>44860</v>
      </c>
      <c r="D95" s="61">
        <v>0</v>
      </c>
      <c r="E95" s="28">
        <f t="shared" si="13"/>
        <v>44860</v>
      </c>
      <c r="F95" s="8">
        <f t="shared" si="17"/>
        <v>33645</v>
      </c>
      <c r="G95" s="7">
        <v>238</v>
      </c>
      <c r="H95" s="7">
        <v>212</v>
      </c>
      <c r="I95" s="19">
        <f t="shared" si="15"/>
        <v>450</v>
      </c>
      <c r="J95" s="109">
        <f t="shared" si="18"/>
        <v>47600</v>
      </c>
      <c r="K95" s="110">
        <f t="shared" si="12"/>
        <v>238</v>
      </c>
      <c r="L95" s="103">
        <f t="shared" si="16"/>
        <v>26180</v>
      </c>
      <c r="M95" s="46">
        <f t="shared" si="14"/>
        <v>59825</v>
      </c>
    </row>
    <row r="96" spans="1:15" ht="12">
      <c r="A96" s="53" t="s">
        <v>68</v>
      </c>
      <c r="B96" s="36" t="s">
        <v>123</v>
      </c>
      <c r="C96" s="26">
        <v>0</v>
      </c>
      <c r="D96" s="60">
        <v>0</v>
      </c>
      <c r="E96" s="25">
        <f t="shared" si="13"/>
        <v>0</v>
      </c>
      <c r="F96" s="5">
        <v>0</v>
      </c>
      <c r="G96" s="4">
        <v>11</v>
      </c>
      <c r="H96" s="4">
        <v>62</v>
      </c>
      <c r="I96" s="3">
        <f t="shared" si="15"/>
        <v>73</v>
      </c>
      <c r="J96" s="104">
        <f t="shared" si="18"/>
        <v>2200</v>
      </c>
      <c r="K96" s="105">
        <f t="shared" si="12"/>
        <v>11</v>
      </c>
      <c r="L96" s="103">
        <f t="shared" si="16"/>
        <v>1210</v>
      </c>
      <c r="M96" s="6">
        <f t="shared" si="14"/>
        <v>1210</v>
      </c>
      <c r="O96" s="1"/>
    </row>
    <row r="97" spans="1:15" ht="12">
      <c r="A97" s="53" t="s">
        <v>86</v>
      </c>
      <c r="B97" s="86" t="s">
        <v>123</v>
      </c>
      <c r="C97" s="26">
        <v>8816.6</v>
      </c>
      <c r="D97" s="60">
        <v>0</v>
      </c>
      <c r="E97" s="25">
        <f t="shared" si="13"/>
        <v>8816.6</v>
      </c>
      <c r="F97" s="5">
        <f t="shared" si="17"/>
        <v>6612.45</v>
      </c>
      <c r="G97" s="4">
        <v>60</v>
      </c>
      <c r="H97" s="4">
        <v>3</v>
      </c>
      <c r="I97" s="3">
        <f t="shared" si="15"/>
        <v>63</v>
      </c>
      <c r="J97" s="104">
        <f t="shared" si="18"/>
        <v>12000</v>
      </c>
      <c r="K97" s="105">
        <f aca="true" t="shared" si="19" ref="K97:K129">G97</f>
        <v>60</v>
      </c>
      <c r="L97" s="103">
        <f t="shared" si="16"/>
        <v>6600</v>
      </c>
      <c r="M97" s="6">
        <f t="shared" si="14"/>
        <v>13212.45</v>
      </c>
      <c r="O97" s="1"/>
    </row>
    <row r="98" spans="1:15" ht="12">
      <c r="A98" s="89" t="s">
        <v>147</v>
      </c>
      <c r="B98" s="90"/>
      <c r="C98" s="91"/>
      <c r="D98" s="92"/>
      <c r="E98" s="93">
        <f t="shared" si="13"/>
        <v>0</v>
      </c>
      <c r="F98" s="94">
        <f t="shared" si="17"/>
        <v>0</v>
      </c>
      <c r="G98" s="95"/>
      <c r="H98" s="95"/>
      <c r="I98" s="96">
        <f t="shared" si="15"/>
        <v>0</v>
      </c>
      <c r="J98" s="112">
        <f t="shared" si="18"/>
        <v>0</v>
      </c>
      <c r="K98" s="113">
        <f t="shared" si="19"/>
        <v>0</v>
      </c>
      <c r="L98" s="111">
        <f t="shared" si="16"/>
        <v>0</v>
      </c>
      <c r="M98" s="97">
        <f t="shared" si="14"/>
        <v>0</v>
      </c>
      <c r="O98" s="1"/>
    </row>
    <row r="99" spans="1:13" ht="12">
      <c r="A99" s="53" t="s">
        <v>69</v>
      </c>
      <c r="B99" s="36" t="s">
        <v>123</v>
      </c>
      <c r="C99" s="26">
        <v>0</v>
      </c>
      <c r="D99" s="60">
        <v>0</v>
      </c>
      <c r="E99" s="25">
        <f t="shared" si="13"/>
        <v>0</v>
      </c>
      <c r="F99" s="5">
        <f t="shared" si="17"/>
        <v>0</v>
      </c>
      <c r="G99" s="4">
        <v>16</v>
      </c>
      <c r="H99" s="4">
        <v>12</v>
      </c>
      <c r="I99" s="3">
        <f t="shared" si="15"/>
        <v>28</v>
      </c>
      <c r="J99" s="104">
        <f t="shared" si="18"/>
        <v>3200</v>
      </c>
      <c r="K99" s="105">
        <f t="shared" si="19"/>
        <v>16</v>
      </c>
      <c r="L99" s="103">
        <f t="shared" si="16"/>
        <v>1760</v>
      </c>
      <c r="M99" s="6">
        <f t="shared" si="14"/>
        <v>1760</v>
      </c>
    </row>
    <row r="100" spans="1:13" ht="12">
      <c r="A100" s="53" t="s">
        <v>70</v>
      </c>
      <c r="B100" s="36" t="s">
        <v>123</v>
      </c>
      <c r="C100" s="26">
        <v>0</v>
      </c>
      <c r="D100" s="60">
        <v>0</v>
      </c>
      <c r="E100" s="25">
        <f aca="true" t="shared" si="20" ref="E100:E128">SUM(C100-D100)</f>
        <v>0</v>
      </c>
      <c r="F100" s="5">
        <f t="shared" si="17"/>
        <v>0</v>
      </c>
      <c r="G100" s="4">
        <v>58</v>
      </c>
      <c r="H100" s="4">
        <v>211</v>
      </c>
      <c r="I100" s="3">
        <f t="shared" si="15"/>
        <v>269</v>
      </c>
      <c r="J100" s="104">
        <f t="shared" si="18"/>
        <v>11600</v>
      </c>
      <c r="K100" s="105">
        <f t="shared" si="19"/>
        <v>58</v>
      </c>
      <c r="L100" s="103">
        <f t="shared" si="16"/>
        <v>6380</v>
      </c>
      <c r="M100" s="6">
        <f t="shared" si="14"/>
        <v>6380</v>
      </c>
    </row>
    <row r="101" spans="1:13" ht="12">
      <c r="A101" s="53" t="s">
        <v>72</v>
      </c>
      <c r="B101" s="86" t="s">
        <v>123</v>
      </c>
      <c r="C101" s="26">
        <v>4420</v>
      </c>
      <c r="D101" s="60">
        <v>0</v>
      </c>
      <c r="E101" s="25">
        <f t="shared" si="20"/>
        <v>4420</v>
      </c>
      <c r="F101" s="5">
        <f t="shared" si="17"/>
        <v>3315</v>
      </c>
      <c r="G101" s="4">
        <v>560</v>
      </c>
      <c r="H101" s="4">
        <v>285</v>
      </c>
      <c r="I101" s="3">
        <f t="shared" si="15"/>
        <v>845</v>
      </c>
      <c r="J101" s="104">
        <f t="shared" si="18"/>
        <v>112000</v>
      </c>
      <c r="K101" s="105">
        <f t="shared" si="19"/>
        <v>560</v>
      </c>
      <c r="L101" s="103">
        <f t="shared" si="16"/>
        <v>61600</v>
      </c>
      <c r="M101" s="6">
        <f t="shared" si="14"/>
        <v>64915</v>
      </c>
    </row>
    <row r="102" spans="1:13" ht="12">
      <c r="A102" s="53" t="s">
        <v>71</v>
      </c>
      <c r="B102" s="36" t="s">
        <v>123</v>
      </c>
      <c r="C102" s="26">
        <v>0</v>
      </c>
      <c r="D102" s="60">
        <v>0</v>
      </c>
      <c r="E102" s="25">
        <f t="shared" si="20"/>
        <v>0</v>
      </c>
      <c r="F102" s="5">
        <f t="shared" si="17"/>
        <v>0</v>
      </c>
      <c r="G102" s="4">
        <v>23</v>
      </c>
      <c r="H102" s="4">
        <v>3</v>
      </c>
      <c r="I102" s="3">
        <f t="shared" si="15"/>
        <v>26</v>
      </c>
      <c r="J102" s="104">
        <f t="shared" si="18"/>
        <v>4600</v>
      </c>
      <c r="K102" s="105">
        <f t="shared" si="19"/>
        <v>23</v>
      </c>
      <c r="L102" s="103">
        <f t="shared" si="16"/>
        <v>2530</v>
      </c>
      <c r="M102" s="6">
        <f t="shared" si="14"/>
        <v>2530</v>
      </c>
    </row>
    <row r="103" spans="1:13" s="1" customFormat="1" ht="12">
      <c r="A103" s="55" t="s">
        <v>73</v>
      </c>
      <c r="B103" s="38" t="s">
        <v>123</v>
      </c>
      <c r="C103" s="27">
        <v>8825</v>
      </c>
      <c r="D103" s="61">
        <v>0</v>
      </c>
      <c r="E103" s="28">
        <f t="shared" si="20"/>
        <v>8825</v>
      </c>
      <c r="F103" s="8">
        <f t="shared" si="17"/>
        <v>6618.75</v>
      </c>
      <c r="G103" s="7">
        <v>100</v>
      </c>
      <c r="H103" s="7">
        <v>926</v>
      </c>
      <c r="I103" s="19">
        <f t="shared" si="15"/>
        <v>1026</v>
      </c>
      <c r="J103" s="109">
        <f t="shared" si="18"/>
        <v>20000</v>
      </c>
      <c r="K103" s="110">
        <f t="shared" si="19"/>
        <v>100</v>
      </c>
      <c r="L103" s="103">
        <f t="shared" si="16"/>
        <v>11000</v>
      </c>
      <c r="M103" s="46">
        <f t="shared" si="14"/>
        <v>17618.75</v>
      </c>
    </row>
    <row r="104" spans="1:13" ht="12">
      <c r="A104" s="53" t="s">
        <v>74</v>
      </c>
      <c r="B104" s="36" t="s">
        <v>123</v>
      </c>
      <c r="C104" s="26">
        <v>19158</v>
      </c>
      <c r="D104" s="60">
        <v>0</v>
      </c>
      <c r="E104" s="25">
        <f t="shared" si="20"/>
        <v>19158</v>
      </c>
      <c r="F104" s="5">
        <f t="shared" si="17"/>
        <v>14368.500000000002</v>
      </c>
      <c r="G104" s="4">
        <v>454</v>
      </c>
      <c r="H104" s="4">
        <v>100</v>
      </c>
      <c r="I104" s="3">
        <f t="shared" si="15"/>
        <v>554</v>
      </c>
      <c r="J104" s="104">
        <f t="shared" si="18"/>
        <v>90800</v>
      </c>
      <c r="K104" s="105">
        <f t="shared" si="19"/>
        <v>454</v>
      </c>
      <c r="L104" s="103">
        <f t="shared" si="16"/>
        <v>49940</v>
      </c>
      <c r="M104" s="6">
        <f t="shared" si="14"/>
        <v>64308.5</v>
      </c>
    </row>
    <row r="105" spans="1:13" s="1" customFormat="1" ht="12">
      <c r="A105" s="55" t="s">
        <v>75</v>
      </c>
      <c r="B105" s="38" t="s">
        <v>123</v>
      </c>
      <c r="C105" s="27">
        <v>16300</v>
      </c>
      <c r="D105" s="61">
        <v>0</v>
      </c>
      <c r="E105" s="28">
        <f t="shared" si="20"/>
        <v>16300</v>
      </c>
      <c r="F105" s="8">
        <f t="shared" si="17"/>
        <v>12225</v>
      </c>
      <c r="G105" s="7">
        <v>230</v>
      </c>
      <c r="H105" s="7">
        <v>44</v>
      </c>
      <c r="I105" s="19">
        <f t="shared" si="15"/>
        <v>274</v>
      </c>
      <c r="J105" s="109">
        <f t="shared" si="18"/>
        <v>46000</v>
      </c>
      <c r="K105" s="110">
        <f t="shared" si="19"/>
        <v>230</v>
      </c>
      <c r="L105" s="103">
        <f t="shared" si="16"/>
        <v>25300</v>
      </c>
      <c r="M105" s="46">
        <f t="shared" si="14"/>
        <v>37525</v>
      </c>
    </row>
    <row r="106" spans="1:13" s="1" customFormat="1" ht="12">
      <c r="A106" s="55" t="s">
        <v>76</v>
      </c>
      <c r="B106" s="38" t="s">
        <v>123</v>
      </c>
      <c r="C106" s="56">
        <v>53472.2</v>
      </c>
      <c r="D106" s="61">
        <v>0</v>
      </c>
      <c r="E106" s="57">
        <f t="shared" si="20"/>
        <v>53472.2</v>
      </c>
      <c r="F106" s="8">
        <f t="shared" si="17"/>
        <v>40104.15</v>
      </c>
      <c r="G106" s="7">
        <v>635</v>
      </c>
      <c r="H106" s="7">
        <v>65</v>
      </c>
      <c r="I106" s="19">
        <f t="shared" si="15"/>
        <v>700</v>
      </c>
      <c r="J106" s="109">
        <f t="shared" si="18"/>
        <v>127000</v>
      </c>
      <c r="K106" s="110">
        <f t="shared" si="19"/>
        <v>635</v>
      </c>
      <c r="L106" s="103">
        <f t="shared" si="16"/>
        <v>69850</v>
      </c>
      <c r="M106" s="46">
        <f t="shared" si="14"/>
        <v>109954.15</v>
      </c>
    </row>
    <row r="107" spans="1:13" s="1" customFormat="1" ht="12">
      <c r="A107" s="55" t="s">
        <v>130</v>
      </c>
      <c r="B107" s="38" t="s">
        <v>123</v>
      </c>
      <c r="C107" s="56">
        <v>4170</v>
      </c>
      <c r="D107" s="61">
        <v>0</v>
      </c>
      <c r="E107" s="57">
        <f t="shared" si="20"/>
        <v>4170</v>
      </c>
      <c r="F107" s="8">
        <f t="shared" si="17"/>
        <v>3127.5</v>
      </c>
      <c r="G107" s="7">
        <v>5</v>
      </c>
      <c r="H107" s="7">
        <v>164</v>
      </c>
      <c r="I107" s="19">
        <f t="shared" si="15"/>
        <v>169</v>
      </c>
      <c r="J107" s="109">
        <f t="shared" si="18"/>
        <v>1000</v>
      </c>
      <c r="K107" s="110">
        <f t="shared" si="19"/>
        <v>5</v>
      </c>
      <c r="L107" s="103">
        <f t="shared" si="16"/>
        <v>550</v>
      </c>
      <c r="M107" s="46">
        <f t="shared" si="14"/>
        <v>1550</v>
      </c>
    </row>
    <row r="108" spans="1:13" ht="12">
      <c r="A108" s="54" t="s">
        <v>134</v>
      </c>
      <c r="B108" s="37"/>
      <c r="C108" s="29"/>
      <c r="D108" s="62"/>
      <c r="E108" s="31">
        <f t="shared" si="20"/>
        <v>0</v>
      </c>
      <c r="F108" s="30">
        <f t="shared" si="17"/>
        <v>0</v>
      </c>
      <c r="G108" s="32"/>
      <c r="H108" s="32"/>
      <c r="I108" s="33">
        <f t="shared" si="15"/>
        <v>0</v>
      </c>
      <c r="J108" s="106">
        <f t="shared" si="18"/>
        <v>0</v>
      </c>
      <c r="K108" s="107">
        <f t="shared" si="19"/>
        <v>0</v>
      </c>
      <c r="L108" s="103">
        <f t="shared" si="16"/>
        <v>0</v>
      </c>
      <c r="M108" s="34">
        <f t="shared" si="14"/>
        <v>0</v>
      </c>
    </row>
    <row r="109" spans="1:13" ht="12">
      <c r="A109" s="53" t="s">
        <v>77</v>
      </c>
      <c r="B109" s="86" t="s">
        <v>123</v>
      </c>
      <c r="C109" s="26">
        <v>0</v>
      </c>
      <c r="D109" s="60">
        <v>0</v>
      </c>
      <c r="E109" s="25">
        <f t="shared" si="20"/>
        <v>0</v>
      </c>
      <c r="F109" s="5">
        <f t="shared" si="17"/>
        <v>0</v>
      </c>
      <c r="G109" s="4">
        <v>22</v>
      </c>
      <c r="H109" s="4">
        <v>47</v>
      </c>
      <c r="I109" s="3">
        <f t="shared" si="15"/>
        <v>69</v>
      </c>
      <c r="J109" s="104">
        <f t="shared" si="18"/>
        <v>4400</v>
      </c>
      <c r="K109" s="105">
        <f t="shared" si="19"/>
        <v>22</v>
      </c>
      <c r="L109" s="103">
        <f t="shared" si="16"/>
        <v>2420</v>
      </c>
      <c r="M109" s="6">
        <f t="shared" si="14"/>
        <v>2420</v>
      </c>
    </row>
    <row r="110" spans="1:13" ht="12">
      <c r="A110" s="53" t="s">
        <v>78</v>
      </c>
      <c r="B110" s="36" t="s">
        <v>123</v>
      </c>
      <c r="C110" s="26">
        <v>4815</v>
      </c>
      <c r="D110" s="60">
        <v>0</v>
      </c>
      <c r="E110" s="25">
        <f t="shared" si="20"/>
        <v>4815</v>
      </c>
      <c r="F110" s="5">
        <f t="shared" si="17"/>
        <v>3611.25</v>
      </c>
      <c r="G110" s="4">
        <v>251</v>
      </c>
      <c r="H110" s="4">
        <v>184</v>
      </c>
      <c r="I110" s="3">
        <f aca="true" t="shared" si="21" ref="I110:I129">SUM(G110+H110)</f>
        <v>435</v>
      </c>
      <c r="J110" s="104">
        <f t="shared" si="18"/>
        <v>50200</v>
      </c>
      <c r="K110" s="105">
        <f t="shared" si="19"/>
        <v>251</v>
      </c>
      <c r="L110" s="103">
        <f t="shared" si="16"/>
        <v>27610</v>
      </c>
      <c r="M110" s="6">
        <f t="shared" si="14"/>
        <v>31221.25</v>
      </c>
    </row>
    <row r="111" spans="1:13" ht="12">
      <c r="A111" s="89" t="s">
        <v>151</v>
      </c>
      <c r="B111" s="90"/>
      <c r="C111" s="91"/>
      <c r="D111" s="92"/>
      <c r="E111" s="93"/>
      <c r="F111" s="94"/>
      <c r="G111" s="95"/>
      <c r="H111" s="95"/>
      <c r="I111" s="96"/>
      <c r="J111" s="112"/>
      <c r="K111" s="113"/>
      <c r="L111" s="111"/>
      <c r="M111" s="97"/>
    </row>
    <row r="112" spans="1:13" s="1" customFormat="1" ht="12">
      <c r="A112" s="55" t="s">
        <v>79</v>
      </c>
      <c r="B112" s="85" t="s">
        <v>123</v>
      </c>
      <c r="C112" s="27">
        <v>37626</v>
      </c>
      <c r="D112" s="61">
        <v>0</v>
      </c>
      <c r="E112" s="28">
        <f t="shared" si="20"/>
        <v>37626</v>
      </c>
      <c r="F112" s="8">
        <f t="shared" si="17"/>
        <v>28219.5</v>
      </c>
      <c r="G112" s="7">
        <v>117</v>
      </c>
      <c r="H112" s="7">
        <v>14</v>
      </c>
      <c r="I112" s="19">
        <f t="shared" si="21"/>
        <v>131</v>
      </c>
      <c r="J112" s="109">
        <f t="shared" si="18"/>
        <v>23400</v>
      </c>
      <c r="K112" s="110">
        <f t="shared" si="19"/>
        <v>117</v>
      </c>
      <c r="L112" s="103">
        <f t="shared" si="16"/>
        <v>12870</v>
      </c>
      <c r="M112" s="46">
        <f t="shared" si="14"/>
        <v>36270</v>
      </c>
    </row>
    <row r="113" spans="1:13" ht="12">
      <c r="A113" s="53" t="s">
        <v>80</v>
      </c>
      <c r="B113" s="36" t="s">
        <v>123</v>
      </c>
      <c r="C113" s="26">
        <v>0</v>
      </c>
      <c r="D113" s="60">
        <v>0</v>
      </c>
      <c r="E113" s="25">
        <v>0</v>
      </c>
      <c r="F113" s="5">
        <f t="shared" si="17"/>
        <v>0</v>
      </c>
      <c r="G113" s="4">
        <v>67</v>
      </c>
      <c r="H113" s="4">
        <v>98</v>
      </c>
      <c r="I113" s="3">
        <f t="shared" si="21"/>
        <v>165</v>
      </c>
      <c r="J113" s="104">
        <f t="shared" si="18"/>
        <v>13400</v>
      </c>
      <c r="K113" s="105">
        <f t="shared" si="19"/>
        <v>67</v>
      </c>
      <c r="L113" s="103">
        <f t="shared" si="16"/>
        <v>7370</v>
      </c>
      <c r="M113" s="6">
        <f t="shared" si="14"/>
        <v>7370</v>
      </c>
    </row>
    <row r="114" spans="1:13" s="1" customFormat="1" ht="12">
      <c r="A114" s="55" t="s">
        <v>81</v>
      </c>
      <c r="B114" s="85" t="s">
        <v>123</v>
      </c>
      <c r="C114" s="27">
        <v>1560</v>
      </c>
      <c r="D114" s="61">
        <v>0</v>
      </c>
      <c r="E114" s="28">
        <f t="shared" si="20"/>
        <v>1560</v>
      </c>
      <c r="F114" s="8">
        <f t="shared" si="17"/>
        <v>1170</v>
      </c>
      <c r="G114" s="7">
        <v>28</v>
      </c>
      <c r="H114" s="7">
        <v>15</v>
      </c>
      <c r="I114" s="19">
        <f t="shared" si="21"/>
        <v>43</v>
      </c>
      <c r="J114" s="109">
        <f t="shared" si="18"/>
        <v>5600</v>
      </c>
      <c r="K114" s="110">
        <f t="shared" si="19"/>
        <v>28</v>
      </c>
      <c r="L114" s="103">
        <f t="shared" si="16"/>
        <v>3080</v>
      </c>
      <c r="M114" s="46">
        <f t="shared" si="14"/>
        <v>4250</v>
      </c>
    </row>
    <row r="115" spans="1:13" ht="12">
      <c r="A115" s="89" t="s">
        <v>150</v>
      </c>
      <c r="B115" s="90"/>
      <c r="C115" s="91"/>
      <c r="D115" s="92">
        <v>0</v>
      </c>
      <c r="E115" s="93">
        <f t="shared" si="20"/>
        <v>0</v>
      </c>
      <c r="F115" s="94">
        <f t="shared" si="17"/>
        <v>0</v>
      </c>
      <c r="G115" s="95"/>
      <c r="H115" s="95"/>
      <c r="I115" s="96">
        <f t="shared" si="21"/>
        <v>0</v>
      </c>
      <c r="J115" s="112">
        <f t="shared" si="18"/>
        <v>0</v>
      </c>
      <c r="K115" s="113">
        <f t="shared" si="19"/>
        <v>0</v>
      </c>
      <c r="L115" s="111">
        <f t="shared" si="16"/>
        <v>0</v>
      </c>
      <c r="M115" s="97">
        <f aca="true" t="shared" si="22" ref="M115:M129">IF(F115&gt;(G115*200),(G115*200),F115)+L115</f>
        <v>0</v>
      </c>
    </row>
    <row r="116" spans="1:13" s="1" customFormat="1" ht="12">
      <c r="A116" s="55" t="s">
        <v>82</v>
      </c>
      <c r="B116" s="85" t="s">
        <v>123</v>
      </c>
      <c r="C116" s="27">
        <v>8356.31</v>
      </c>
      <c r="D116" s="61">
        <v>0</v>
      </c>
      <c r="E116" s="28">
        <f t="shared" si="20"/>
        <v>8356.31</v>
      </c>
      <c r="F116" s="8">
        <f t="shared" si="17"/>
        <v>6267.232499999999</v>
      </c>
      <c r="G116" s="7">
        <v>16</v>
      </c>
      <c r="H116" s="7">
        <v>55</v>
      </c>
      <c r="I116" s="19">
        <f t="shared" si="21"/>
        <v>71</v>
      </c>
      <c r="J116" s="109">
        <f t="shared" si="18"/>
        <v>3200</v>
      </c>
      <c r="K116" s="110">
        <f t="shared" si="19"/>
        <v>16</v>
      </c>
      <c r="L116" s="103">
        <f t="shared" si="16"/>
        <v>1760</v>
      </c>
      <c r="M116" s="46">
        <f t="shared" si="22"/>
        <v>4960</v>
      </c>
    </row>
    <row r="117" spans="1:13" ht="12">
      <c r="A117" s="53" t="s">
        <v>40</v>
      </c>
      <c r="B117" s="36" t="s">
        <v>123</v>
      </c>
      <c r="C117" s="26">
        <v>0</v>
      </c>
      <c r="D117" s="60">
        <v>0</v>
      </c>
      <c r="E117" s="25">
        <f t="shared" si="20"/>
        <v>0</v>
      </c>
      <c r="F117" s="5">
        <f t="shared" si="17"/>
        <v>0</v>
      </c>
      <c r="G117" s="4">
        <v>3</v>
      </c>
      <c r="H117" s="4">
        <v>28</v>
      </c>
      <c r="I117" s="3">
        <f t="shared" si="21"/>
        <v>31</v>
      </c>
      <c r="J117" s="104">
        <f t="shared" si="18"/>
        <v>600</v>
      </c>
      <c r="K117" s="105">
        <f t="shared" si="19"/>
        <v>3</v>
      </c>
      <c r="L117" s="103">
        <f t="shared" si="16"/>
        <v>330</v>
      </c>
      <c r="M117" s="6">
        <f t="shared" si="22"/>
        <v>330</v>
      </c>
    </row>
    <row r="118" spans="1:13" ht="12">
      <c r="A118" s="55" t="s">
        <v>41</v>
      </c>
      <c r="B118" s="38" t="s">
        <v>123</v>
      </c>
      <c r="C118" s="27">
        <v>81242.72</v>
      </c>
      <c r="D118" s="61">
        <v>4794</v>
      </c>
      <c r="E118" s="28">
        <f t="shared" si="20"/>
        <v>76448.72</v>
      </c>
      <c r="F118" s="8">
        <f t="shared" si="17"/>
        <v>57336.54</v>
      </c>
      <c r="G118" s="7">
        <v>573</v>
      </c>
      <c r="H118" s="7">
        <v>517</v>
      </c>
      <c r="I118" s="19">
        <f t="shared" si="21"/>
        <v>1090</v>
      </c>
      <c r="J118" s="109">
        <f t="shared" si="18"/>
        <v>114600</v>
      </c>
      <c r="K118" s="110">
        <f t="shared" si="19"/>
        <v>573</v>
      </c>
      <c r="L118" s="103">
        <f t="shared" si="16"/>
        <v>63030</v>
      </c>
      <c r="M118" s="46">
        <f t="shared" si="22"/>
        <v>120366.54000000001</v>
      </c>
    </row>
    <row r="119" spans="1:13" ht="12">
      <c r="A119" s="55" t="s">
        <v>131</v>
      </c>
      <c r="B119" s="85" t="s">
        <v>123</v>
      </c>
      <c r="C119" s="27">
        <v>12142.35</v>
      </c>
      <c r="D119" s="61">
        <v>0</v>
      </c>
      <c r="E119" s="28">
        <f t="shared" si="20"/>
        <v>12142.35</v>
      </c>
      <c r="F119" s="8">
        <f t="shared" si="17"/>
        <v>9106.7625</v>
      </c>
      <c r="G119" s="7">
        <v>524</v>
      </c>
      <c r="H119" s="7">
        <v>124</v>
      </c>
      <c r="I119" s="19">
        <f t="shared" si="21"/>
        <v>648</v>
      </c>
      <c r="J119" s="109">
        <f t="shared" si="18"/>
        <v>104800</v>
      </c>
      <c r="K119" s="110">
        <f t="shared" si="19"/>
        <v>524</v>
      </c>
      <c r="L119" s="103">
        <f t="shared" si="16"/>
        <v>57640</v>
      </c>
      <c r="M119" s="46">
        <f t="shared" si="22"/>
        <v>66746.7625</v>
      </c>
    </row>
    <row r="120" spans="1:13" ht="12">
      <c r="A120" s="89" t="s">
        <v>95</v>
      </c>
      <c r="B120" s="90"/>
      <c r="C120" s="91"/>
      <c r="D120" s="92">
        <v>0</v>
      </c>
      <c r="E120" s="93">
        <f t="shared" si="20"/>
        <v>0</v>
      </c>
      <c r="F120" s="94">
        <f t="shared" si="17"/>
        <v>0</v>
      </c>
      <c r="G120" s="95"/>
      <c r="H120" s="95"/>
      <c r="I120" s="96">
        <f t="shared" si="21"/>
        <v>0</v>
      </c>
      <c r="J120" s="112">
        <f t="shared" si="18"/>
        <v>0</v>
      </c>
      <c r="K120" s="113">
        <f t="shared" si="19"/>
        <v>0</v>
      </c>
      <c r="L120" s="111">
        <f t="shared" si="16"/>
        <v>0</v>
      </c>
      <c r="M120" s="97">
        <f t="shared" si="22"/>
        <v>0</v>
      </c>
    </row>
    <row r="121" spans="1:13" ht="12">
      <c r="A121" s="133" t="s">
        <v>112</v>
      </c>
      <c r="B121" s="134"/>
      <c r="C121" s="91"/>
      <c r="D121" s="92"/>
      <c r="E121" s="93">
        <f t="shared" si="20"/>
        <v>0</v>
      </c>
      <c r="F121" s="94">
        <f t="shared" si="17"/>
        <v>0</v>
      </c>
      <c r="G121" s="95"/>
      <c r="H121" s="95"/>
      <c r="I121" s="96">
        <f t="shared" si="21"/>
        <v>0</v>
      </c>
      <c r="J121" s="112">
        <f t="shared" si="18"/>
        <v>0</v>
      </c>
      <c r="K121" s="113">
        <f t="shared" si="19"/>
        <v>0</v>
      </c>
      <c r="L121" s="111">
        <f t="shared" si="16"/>
        <v>0</v>
      </c>
      <c r="M121" s="97">
        <f t="shared" si="22"/>
        <v>0</v>
      </c>
    </row>
    <row r="122" spans="1:13" ht="12">
      <c r="A122" s="133" t="s">
        <v>99</v>
      </c>
      <c r="B122" s="134"/>
      <c r="C122" s="91"/>
      <c r="D122" s="92"/>
      <c r="E122" s="93">
        <f t="shared" si="20"/>
        <v>0</v>
      </c>
      <c r="F122" s="94">
        <f t="shared" si="17"/>
        <v>0</v>
      </c>
      <c r="G122" s="95"/>
      <c r="H122" s="95"/>
      <c r="I122" s="96">
        <f t="shared" si="21"/>
        <v>0</v>
      </c>
      <c r="J122" s="112">
        <f t="shared" si="18"/>
        <v>0</v>
      </c>
      <c r="K122" s="113">
        <f t="shared" si="19"/>
        <v>0</v>
      </c>
      <c r="L122" s="111">
        <f t="shared" si="16"/>
        <v>0</v>
      </c>
      <c r="M122" s="97">
        <f t="shared" si="22"/>
        <v>0</v>
      </c>
    </row>
    <row r="123" spans="1:13" ht="13.5" customHeight="1">
      <c r="A123" s="133" t="s">
        <v>113</v>
      </c>
      <c r="B123" s="134"/>
      <c r="C123" s="91"/>
      <c r="D123" s="92"/>
      <c r="E123" s="93">
        <f t="shared" si="20"/>
        <v>0</v>
      </c>
      <c r="F123" s="94">
        <f t="shared" si="17"/>
        <v>0</v>
      </c>
      <c r="G123" s="95"/>
      <c r="H123" s="95"/>
      <c r="I123" s="96">
        <f t="shared" si="21"/>
        <v>0</v>
      </c>
      <c r="J123" s="112">
        <f t="shared" si="18"/>
        <v>0</v>
      </c>
      <c r="K123" s="113">
        <f t="shared" si="19"/>
        <v>0</v>
      </c>
      <c r="L123" s="111">
        <f t="shared" si="16"/>
        <v>0</v>
      </c>
      <c r="M123" s="97">
        <f t="shared" si="22"/>
        <v>0</v>
      </c>
    </row>
    <row r="124" spans="1:13" ht="12.75" customHeight="1">
      <c r="A124" s="53" t="s">
        <v>42</v>
      </c>
      <c r="B124" s="86" t="s">
        <v>155</v>
      </c>
      <c r="C124" s="26">
        <v>500</v>
      </c>
      <c r="D124" s="60">
        <v>0</v>
      </c>
      <c r="E124" s="25">
        <f t="shared" si="20"/>
        <v>500</v>
      </c>
      <c r="F124" s="5">
        <f t="shared" si="17"/>
        <v>375</v>
      </c>
      <c r="G124" s="4">
        <v>159</v>
      </c>
      <c r="H124" s="4">
        <v>73</v>
      </c>
      <c r="I124" s="3">
        <f t="shared" si="21"/>
        <v>232</v>
      </c>
      <c r="J124" s="104">
        <f t="shared" si="18"/>
        <v>31800</v>
      </c>
      <c r="K124" s="105">
        <f t="shared" si="19"/>
        <v>159</v>
      </c>
      <c r="L124" s="103">
        <f t="shared" si="16"/>
        <v>17490</v>
      </c>
      <c r="M124" s="6">
        <f t="shared" si="22"/>
        <v>17865</v>
      </c>
    </row>
    <row r="125" spans="1:13" ht="12">
      <c r="A125" s="53" t="s">
        <v>43</v>
      </c>
      <c r="B125" s="36" t="s">
        <v>123</v>
      </c>
      <c r="C125" s="26">
        <v>0</v>
      </c>
      <c r="D125" s="60">
        <v>0</v>
      </c>
      <c r="E125" s="25">
        <f t="shared" si="20"/>
        <v>0</v>
      </c>
      <c r="F125" s="5">
        <f t="shared" si="17"/>
        <v>0</v>
      </c>
      <c r="G125" s="4">
        <v>32</v>
      </c>
      <c r="H125" s="4">
        <v>13</v>
      </c>
      <c r="I125" s="3">
        <f t="shared" si="21"/>
        <v>45</v>
      </c>
      <c r="J125" s="104">
        <f t="shared" si="18"/>
        <v>6400</v>
      </c>
      <c r="K125" s="105">
        <f t="shared" si="19"/>
        <v>32</v>
      </c>
      <c r="L125" s="103">
        <f t="shared" si="16"/>
        <v>3520</v>
      </c>
      <c r="M125" s="6">
        <f t="shared" si="22"/>
        <v>3520</v>
      </c>
    </row>
    <row r="126" spans="1:13" s="1" customFormat="1" ht="12">
      <c r="A126" s="55" t="s">
        <v>44</v>
      </c>
      <c r="B126" s="85" t="s">
        <v>123</v>
      </c>
      <c r="C126" s="27">
        <v>0</v>
      </c>
      <c r="D126" s="61">
        <v>0</v>
      </c>
      <c r="E126" s="28">
        <f t="shared" si="20"/>
        <v>0</v>
      </c>
      <c r="F126" s="8">
        <f t="shared" si="17"/>
        <v>0</v>
      </c>
      <c r="G126" s="7">
        <v>21</v>
      </c>
      <c r="H126" s="7">
        <v>20</v>
      </c>
      <c r="I126" s="19">
        <f t="shared" si="21"/>
        <v>41</v>
      </c>
      <c r="J126" s="109">
        <f t="shared" si="18"/>
        <v>4200</v>
      </c>
      <c r="K126" s="110">
        <f t="shared" si="19"/>
        <v>21</v>
      </c>
      <c r="L126" s="103">
        <f t="shared" si="16"/>
        <v>2310</v>
      </c>
      <c r="M126" s="46">
        <f t="shared" si="22"/>
        <v>2310</v>
      </c>
    </row>
    <row r="127" spans="1:13" ht="12">
      <c r="A127" s="53" t="s">
        <v>4</v>
      </c>
      <c r="B127" s="86" t="s">
        <v>123</v>
      </c>
      <c r="C127" s="26">
        <v>49231</v>
      </c>
      <c r="D127" s="60">
        <v>0</v>
      </c>
      <c r="E127" s="25">
        <f t="shared" si="20"/>
        <v>49231</v>
      </c>
      <c r="F127" s="5">
        <f t="shared" si="17"/>
        <v>36923.25</v>
      </c>
      <c r="G127" s="4">
        <v>217</v>
      </c>
      <c r="H127" s="4">
        <v>164</v>
      </c>
      <c r="I127" s="3">
        <f t="shared" si="21"/>
        <v>381</v>
      </c>
      <c r="J127" s="104">
        <f t="shared" si="18"/>
        <v>43400</v>
      </c>
      <c r="K127" s="105">
        <f t="shared" si="19"/>
        <v>217</v>
      </c>
      <c r="L127" s="103">
        <f t="shared" si="16"/>
        <v>23870</v>
      </c>
      <c r="M127" s="6">
        <f t="shared" si="22"/>
        <v>60793.25</v>
      </c>
    </row>
    <row r="128" spans="1:13" ht="12">
      <c r="A128" s="54" t="s">
        <v>5</v>
      </c>
      <c r="B128" s="37"/>
      <c r="C128" s="29"/>
      <c r="D128" s="62"/>
      <c r="E128" s="31">
        <f t="shared" si="20"/>
        <v>0</v>
      </c>
      <c r="F128" s="30">
        <f t="shared" si="17"/>
        <v>0</v>
      </c>
      <c r="G128" s="32"/>
      <c r="H128" s="32"/>
      <c r="I128" s="33">
        <f t="shared" si="21"/>
        <v>0</v>
      </c>
      <c r="J128" s="106">
        <f t="shared" si="18"/>
        <v>0</v>
      </c>
      <c r="K128" s="107">
        <f t="shared" si="19"/>
        <v>0</v>
      </c>
      <c r="L128" s="103">
        <f t="shared" si="16"/>
        <v>0</v>
      </c>
      <c r="M128" s="34">
        <f t="shared" si="22"/>
        <v>0</v>
      </c>
    </row>
    <row r="129" spans="1:13" ht="12.75" thickBot="1">
      <c r="A129" s="17"/>
      <c r="B129" s="39"/>
      <c r="C129" s="9"/>
      <c r="D129" s="63"/>
      <c r="E129" s="9"/>
      <c r="F129" s="10">
        <f>E129/100*75</f>
        <v>0</v>
      </c>
      <c r="G129" s="11"/>
      <c r="H129" s="11"/>
      <c r="I129" s="11">
        <f t="shared" si="21"/>
        <v>0</v>
      </c>
      <c r="J129" s="114">
        <f>G129*200</f>
        <v>0</v>
      </c>
      <c r="K129" s="115">
        <f t="shared" si="19"/>
        <v>0</v>
      </c>
      <c r="L129" s="103">
        <f t="shared" si="16"/>
        <v>0</v>
      </c>
      <c r="M129" s="49">
        <f t="shared" si="22"/>
        <v>0</v>
      </c>
    </row>
    <row r="130" spans="6:13" ht="12.75" thickBot="1">
      <c r="F130" s="50">
        <f>SUM(F4:F129)</f>
        <v>731702.4675</v>
      </c>
      <c r="G130" s="51">
        <f>SUM(G4:G129)</f>
        <v>13776</v>
      </c>
      <c r="H130" s="88">
        <f>SUM(H4:H129)</f>
        <v>11170</v>
      </c>
      <c r="I130" s="84">
        <f>SUM(G130+H130)</f>
        <v>24946</v>
      </c>
      <c r="J130" s="116">
        <f>SUM(J4:J129)</f>
        <v>2755200</v>
      </c>
      <c r="K130" s="117">
        <f>SUM(K5:K129)</f>
        <v>13529</v>
      </c>
      <c r="L130" s="116">
        <f>SUM(L4:L129)</f>
        <v>1515360</v>
      </c>
      <c r="M130" s="52">
        <f>SUM(M4:M129)</f>
        <v>2222973.5349999997</v>
      </c>
    </row>
    <row r="131" spans="6:13" ht="12.75" thickTop="1">
      <c r="F131" s="41"/>
      <c r="G131" s="42"/>
      <c r="H131" s="43"/>
      <c r="I131" s="43"/>
      <c r="J131" s="102"/>
      <c r="K131" s="118"/>
      <c r="L131" s="102"/>
      <c r="M131" s="44"/>
    </row>
    <row r="132" spans="5:13" ht="12">
      <c r="E132" s="139" t="s">
        <v>156</v>
      </c>
      <c r="F132" s="135">
        <v>84755.45</v>
      </c>
      <c r="G132" s="136">
        <v>1481</v>
      </c>
      <c r="H132" s="136">
        <v>1928</v>
      </c>
      <c r="I132" s="140">
        <f>SUM(G132:H132)</f>
        <v>3409</v>
      </c>
      <c r="J132" s="102"/>
      <c r="K132" s="118"/>
      <c r="L132" s="102" t="s">
        <v>136</v>
      </c>
      <c r="M132" s="132">
        <v>2635693</v>
      </c>
    </row>
    <row r="133" spans="6:13" ht="12">
      <c r="F133" s="137">
        <f>SUM(F130+F132)</f>
        <v>816457.9175</v>
      </c>
      <c r="G133" s="138">
        <f>SUM(G130+G132)</f>
        <v>15257</v>
      </c>
      <c r="H133" s="138">
        <f>SUM(H130+H132)</f>
        <v>13098</v>
      </c>
      <c r="I133" s="138">
        <f>SUM(I130+I132)</f>
        <v>28355</v>
      </c>
      <c r="M133" s="75"/>
    </row>
    <row r="134" ht="12">
      <c r="M134" s="13"/>
    </row>
    <row r="135" ht="12">
      <c r="M135" s="75"/>
    </row>
    <row r="136" spans="11:13" ht="12">
      <c r="K136" s="119" t="s">
        <v>104</v>
      </c>
      <c r="L136" s="120" t="s">
        <v>153</v>
      </c>
      <c r="M136" s="47">
        <f>SUM(M132+M134)</f>
        <v>2635693</v>
      </c>
    </row>
    <row r="137" spans="11:13" ht="12">
      <c r="K137" s="121" t="s">
        <v>105</v>
      </c>
      <c r="L137" s="122"/>
      <c r="M137" s="14"/>
    </row>
    <row r="138" spans="11:13" ht="12">
      <c r="K138" s="123" t="s">
        <v>106</v>
      </c>
      <c r="L138" s="124" t="s">
        <v>118</v>
      </c>
      <c r="M138" s="131">
        <f>SUM(M130)</f>
        <v>2222973.5349999997</v>
      </c>
    </row>
    <row r="139" spans="11:13" ht="12">
      <c r="K139" s="73" t="s">
        <v>119</v>
      </c>
      <c r="L139" s="125" t="s">
        <v>120</v>
      </c>
      <c r="M139" s="65">
        <v>236874.8</v>
      </c>
    </row>
    <row r="140" spans="11:13" ht="12.75" thickBot="1">
      <c r="K140" s="126" t="s">
        <v>107</v>
      </c>
      <c r="L140" s="127" t="s">
        <v>106</v>
      </c>
      <c r="M140" s="83">
        <f>SUM(M138:M139)</f>
        <v>2459848.3349999995</v>
      </c>
    </row>
    <row r="141" spans="11:13" ht="12.75" thickTop="1">
      <c r="K141" s="73"/>
      <c r="L141" s="125"/>
      <c r="M141" s="81"/>
    </row>
    <row r="142" spans="11:13" ht="12.75" thickBot="1">
      <c r="K142" s="73" t="s">
        <v>108</v>
      </c>
      <c r="L142" s="128" t="s">
        <v>121</v>
      </c>
      <c r="M142" s="35">
        <f>SUM(M136-(M138+M139))</f>
        <v>175844.6650000005</v>
      </c>
    </row>
    <row r="143" spans="11:13" ht="12.75" thickTop="1">
      <c r="K143" s="73"/>
      <c r="L143" s="129"/>
      <c r="M143" s="82"/>
    </row>
    <row r="144" spans="1:13" ht="12">
      <c r="A144" s="66"/>
      <c r="B144" s="67"/>
      <c r="C144" s="68"/>
      <c r="D144" s="69"/>
      <c r="E144" s="70"/>
      <c r="F144" s="71"/>
      <c r="G144" s="15"/>
      <c r="H144" s="15"/>
      <c r="I144" s="15"/>
      <c r="J144" s="102"/>
      <c r="K144" s="73"/>
      <c r="L144" s="102"/>
      <c r="M144" s="72"/>
    </row>
    <row r="145" spans="1:13" ht="12">
      <c r="A145" s="18" t="s">
        <v>129</v>
      </c>
      <c r="C145" s="68"/>
      <c r="D145" s="69"/>
      <c r="E145" s="70"/>
      <c r="F145" s="71"/>
      <c r="G145" s="15"/>
      <c r="H145" s="15"/>
      <c r="I145" s="15"/>
      <c r="J145" s="102"/>
      <c r="K145" s="73"/>
      <c r="M145" s="72"/>
    </row>
    <row r="146" spans="1:13" ht="12">
      <c r="A146" s="18" t="s">
        <v>133</v>
      </c>
      <c r="B146" s="40" t="s">
        <v>123</v>
      </c>
      <c r="C146" s="68"/>
      <c r="D146" s="69"/>
      <c r="E146" s="70"/>
      <c r="F146" s="71"/>
      <c r="G146" s="15"/>
      <c r="H146" s="15"/>
      <c r="I146" s="15"/>
      <c r="J146" s="102"/>
      <c r="K146" s="73"/>
      <c r="L146" s="102"/>
      <c r="M146" s="72"/>
    </row>
    <row r="147" spans="1:13" ht="12">
      <c r="A147" s="66" t="s">
        <v>140</v>
      </c>
      <c r="B147" s="67" t="s">
        <v>123</v>
      </c>
      <c r="C147" s="68"/>
      <c r="D147" s="69"/>
      <c r="E147" s="70"/>
      <c r="F147" s="71"/>
      <c r="G147" s="15"/>
      <c r="H147" s="15"/>
      <c r="I147" s="15"/>
      <c r="J147" s="102"/>
      <c r="K147" s="73"/>
      <c r="L147" s="102"/>
      <c r="M147" s="72"/>
    </row>
    <row r="148" spans="1:13" ht="12">
      <c r="A148" s="73" t="s">
        <v>145</v>
      </c>
      <c r="B148" s="74" t="s">
        <v>123</v>
      </c>
      <c r="C148" s="68"/>
      <c r="D148" s="69"/>
      <c r="E148" s="70"/>
      <c r="F148" s="71"/>
      <c r="G148" s="15"/>
      <c r="H148" s="15"/>
      <c r="I148" s="15"/>
      <c r="J148" s="102"/>
      <c r="K148" s="73"/>
      <c r="L148" s="102"/>
      <c r="M148" s="72"/>
    </row>
    <row r="149" spans="1:13" ht="12">
      <c r="A149" s="66"/>
      <c r="B149" s="67"/>
      <c r="C149" s="68"/>
      <c r="D149" s="69"/>
      <c r="E149" s="70"/>
      <c r="F149" s="71"/>
      <c r="G149" s="15"/>
      <c r="H149" s="15"/>
      <c r="I149" s="15"/>
      <c r="J149" s="102"/>
      <c r="K149" s="73"/>
      <c r="L149" s="102"/>
      <c r="M149" s="72"/>
    </row>
    <row r="150" spans="1:13" ht="12">
      <c r="A150" s="66"/>
      <c r="B150" s="67"/>
      <c r="C150" s="68"/>
      <c r="D150" s="69"/>
      <c r="E150" s="70"/>
      <c r="F150" s="71"/>
      <c r="G150" s="15"/>
      <c r="H150" s="15"/>
      <c r="I150" s="15"/>
      <c r="J150" s="102"/>
      <c r="K150" s="73"/>
      <c r="L150" s="102"/>
      <c r="M150" s="72"/>
    </row>
    <row r="151" spans="1:13" ht="12">
      <c r="A151" s="66"/>
      <c r="B151" s="67"/>
      <c r="C151" s="68"/>
      <c r="D151" s="69"/>
      <c r="E151" s="70"/>
      <c r="F151" s="71"/>
      <c r="G151" s="15"/>
      <c r="H151" s="15"/>
      <c r="I151" s="15"/>
      <c r="J151" s="102"/>
      <c r="K151" s="73"/>
      <c r="L151" s="102"/>
      <c r="M151" s="72"/>
    </row>
    <row r="152" spans="1:13" ht="12">
      <c r="A152" s="66"/>
      <c r="B152" s="67"/>
      <c r="C152" s="68"/>
      <c r="D152" s="69"/>
      <c r="E152" s="70"/>
      <c r="F152" s="71"/>
      <c r="G152" s="15"/>
      <c r="H152" s="15"/>
      <c r="I152" s="15"/>
      <c r="J152" s="102"/>
      <c r="K152" s="73"/>
      <c r="L152" s="102"/>
      <c r="M152" s="72"/>
    </row>
    <row r="153" spans="1:13" ht="12">
      <c r="A153" s="66"/>
      <c r="B153" s="67"/>
      <c r="C153" s="68"/>
      <c r="D153" s="69"/>
      <c r="E153" s="70"/>
      <c r="F153" s="71"/>
      <c r="G153" s="15"/>
      <c r="H153" s="15"/>
      <c r="I153" s="15"/>
      <c r="J153" s="102"/>
      <c r="K153" s="73"/>
      <c r="L153" s="102"/>
      <c r="M153" s="72"/>
    </row>
    <row r="154" spans="1:13" ht="12">
      <c r="A154" s="66"/>
      <c r="B154" s="67"/>
      <c r="C154" s="68"/>
      <c r="D154" s="69"/>
      <c r="E154" s="70"/>
      <c r="F154" s="71"/>
      <c r="G154" s="15"/>
      <c r="H154" s="15"/>
      <c r="I154" s="15"/>
      <c r="J154" s="102"/>
      <c r="K154" s="73"/>
      <c r="L154" s="102"/>
      <c r="M154" s="72"/>
    </row>
    <row r="155" spans="1:13" ht="12">
      <c r="A155" s="66"/>
      <c r="B155" s="67"/>
      <c r="C155" s="68"/>
      <c r="D155" s="69"/>
      <c r="E155" s="70"/>
      <c r="F155" s="71"/>
      <c r="G155" s="15"/>
      <c r="H155" s="15"/>
      <c r="I155" s="15"/>
      <c r="J155" s="102"/>
      <c r="K155" s="73"/>
      <c r="L155" s="102"/>
      <c r="M155" s="72"/>
    </row>
    <row r="156" spans="1:13" ht="12">
      <c r="A156" s="66"/>
      <c r="B156" s="67"/>
      <c r="C156" s="68"/>
      <c r="D156" s="69"/>
      <c r="E156" s="70"/>
      <c r="F156" s="71"/>
      <c r="G156" s="15"/>
      <c r="H156" s="15"/>
      <c r="I156" s="15"/>
      <c r="J156" s="102"/>
      <c r="K156" s="73"/>
      <c r="L156" s="102"/>
      <c r="M156" s="72"/>
    </row>
    <row r="157" spans="1:13" ht="12">
      <c r="A157" s="66"/>
      <c r="B157" s="67"/>
      <c r="C157" s="68"/>
      <c r="D157" s="69"/>
      <c r="E157" s="70"/>
      <c r="F157" s="71"/>
      <c r="G157" s="15"/>
      <c r="H157" s="15"/>
      <c r="I157" s="15"/>
      <c r="J157" s="102"/>
      <c r="K157" s="73"/>
      <c r="L157" s="102"/>
      <c r="M157" s="72"/>
    </row>
    <row r="158" spans="1:13" ht="12">
      <c r="A158" s="66"/>
      <c r="B158" s="67"/>
      <c r="C158" s="68"/>
      <c r="D158" s="69"/>
      <c r="E158" s="70"/>
      <c r="F158" s="71"/>
      <c r="G158" s="15"/>
      <c r="H158" s="15"/>
      <c r="I158" s="15"/>
      <c r="J158" s="102"/>
      <c r="K158" s="73"/>
      <c r="L158" s="102"/>
      <c r="M158" s="72"/>
    </row>
    <row r="159" spans="1:13" ht="12">
      <c r="A159" s="66"/>
      <c r="B159" s="67"/>
      <c r="C159" s="68"/>
      <c r="D159" s="69"/>
      <c r="E159" s="70"/>
      <c r="F159" s="71"/>
      <c r="G159" s="15"/>
      <c r="H159" s="15"/>
      <c r="I159" s="15"/>
      <c r="J159" s="102"/>
      <c r="K159" s="73"/>
      <c r="L159" s="102"/>
      <c r="M159" s="72"/>
    </row>
  </sheetData>
  <sheetProtection/>
  <mergeCells count="2">
    <mergeCell ref="A2:L2"/>
    <mergeCell ref="A1:L1"/>
  </mergeCells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Footer>&amp;L1090958 (sagsid. 1138810)&amp;C&amp;F</oddFooter>
  </headerFooter>
  <ignoredErrors>
    <ignoredError sqref="I130" formula="1"/>
    <ignoredError sqref="I1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-04-12-2013 - Bilag 331.01 Liste over fordeling for 2013 af medlemstilskud og tilskud til lederuddan…</dc:title>
  <dc:subject>NOTAT</dc:subject>
  <dc:creator>BERA</dc:creator>
  <cp:keywords/>
  <dc:description>Liste over fordeling for 2012 af medlemstilskud og tilskud til lederuddannelse</dc:description>
  <cp:lastModifiedBy>Berith Ellegaard Andreasen</cp:lastModifiedBy>
  <cp:lastPrinted>2013-11-22T09:48:43Z</cp:lastPrinted>
  <dcterms:created xsi:type="dcterms:W3CDTF">2007-02-17T14:54:39Z</dcterms:created>
  <dcterms:modified xsi:type="dcterms:W3CDTF">2013-11-22T10:43:06Z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Folkeoplysningsudvalg </vt:lpwstr>
  </property>
  <property fmtid="{D5CDD505-2E9C-101B-9397-08002B2CF9AE}" pid="4" name="MeetingTit">
    <vt:lpwstr>04-12-2013</vt:lpwstr>
  </property>
  <property fmtid="{D5CDD505-2E9C-101B-9397-08002B2CF9AE}" pid="5" name="MeetingDateAndTi">
    <vt:lpwstr>04-12-2013 fra 19:00 - 21:00</vt:lpwstr>
  </property>
  <property fmtid="{D5CDD505-2E9C-101B-9397-08002B2CF9AE}" pid="6" name="AccessLevelNa">
    <vt:lpwstr>Åben</vt:lpwstr>
  </property>
  <property fmtid="{D5CDD505-2E9C-101B-9397-08002B2CF9AE}" pid="7" name="Fusion">
    <vt:lpwstr>1282740</vt:lpwstr>
  </property>
  <property fmtid="{D5CDD505-2E9C-101B-9397-08002B2CF9AE}" pid="8" name="SortOrd">
    <vt:lpwstr>1</vt:lpwstr>
  </property>
  <property fmtid="{D5CDD505-2E9C-101B-9397-08002B2CF9AE}" pid="9" name="MeetingEndDa">
    <vt:lpwstr>2013-12-04T21:00:00Z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60971/13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2013-12-04T19:00:00Z</vt:lpwstr>
  </property>
  <property fmtid="{D5CDD505-2E9C-101B-9397-08002B2CF9AE}" pid="14" name="PWDescripti">
    <vt:lpwstr>2013  idrætsforeninger - fordeling af medlemstilskud og tilskud til lederuddannelse id</vt:lpwstr>
  </property>
  <property fmtid="{D5CDD505-2E9C-101B-9397-08002B2CF9AE}" pid="15" name="U">
    <vt:lpwstr>1125010</vt:lpwstr>
  </property>
  <property fmtid="{D5CDD505-2E9C-101B-9397-08002B2CF9AE}" pid="16" name="PWFileTy">
    <vt:lpwstr>.XLS</vt:lpwstr>
  </property>
  <property fmtid="{D5CDD505-2E9C-101B-9397-08002B2CF9AE}" pid="17" name="Agenda">
    <vt:lpwstr>1903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